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\2. Iskola\8. Edutus\4. Felvételi\"/>
    </mc:Choice>
  </mc:AlternateContent>
  <xr:revisionPtr revIDLastSave="0" documentId="13_ncr:1_{9C7452F9-A638-4C83-87EE-2B646E3378A2}" xr6:coauthVersionLast="47" xr6:coauthVersionMax="47" xr10:uidLastSave="{00000000-0000-0000-0000-000000000000}"/>
  <bookViews>
    <workbookView xWindow="-108" yWindow="-108" windowWidth="23256" windowHeight="12720" tabRatio="620" xr2:uid="{614AE6BD-8C16-44E1-ADA1-2960532F25F7}"/>
  </bookViews>
  <sheets>
    <sheet name="Alap pontok, közgazdász" sheetId="1" r:id="rId1"/>
    <sheet name="Intézményi pluszpontok, közgaz." sheetId="6" r:id="rId2"/>
    <sheet name="Alap pontok, műszaki" sheetId="5" r:id="rId3"/>
    <sheet name="Intézményi pluszpontok, műszaki" sheetId="7" r:id="rId4"/>
    <sheet name="Segéd" sheetId="4" r:id="rId5"/>
  </sheets>
  <definedNames>
    <definedName name="_xlnm._FilterDatabase" localSheetId="4" hidden="1">Segéd!$B$1:$J$195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5" l="1"/>
  <c r="G25" i="5"/>
  <c r="G23" i="5"/>
  <c r="G22" i="5"/>
  <c r="G21" i="5"/>
  <c r="G20" i="5"/>
  <c r="G19" i="5"/>
  <c r="G26" i="1"/>
  <c r="G25" i="1"/>
  <c r="G23" i="1"/>
  <c r="G22" i="1"/>
  <c r="G21" i="1"/>
  <c r="G20" i="1"/>
  <c r="P3" i="4"/>
  <c r="P4" i="4"/>
  <c r="P5" i="4"/>
  <c r="P2" i="4"/>
  <c r="F26" i="5"/>
  <c r="F25" i="5"/>
  <c r="F23" i="5"/>
  <c r="F22" i="5"/>
  <c r="F21" i="5"/>
  <c r="F20" i="5"/>
  <c r="F19" i="5"/>
  <c r="F19" i="1"/>
  <c r="F20" i="1"/>
  <c r="F21" i="1"/>
  <c r="F22" i="1"/>
  <c r="F23" i="1"/>
  <c r="F25" i="1"/>
  <c r="F26" i="1"/>
  <c r="E78" i="7"/>
  <c r="E80" i="6"/>
  <c r="E76" i="6"/>
  <c r="E74" i="7"/>
  <c r="E72" i="6"/>
  <c r="E70" i="7"/>
  <c r="E66" i="7"/>
  <c r="E68" i="6"/>
  <c r="E63" i="7"/>
  <c r="E65" i="6"/>
  <c r="E62" i="7"/>
  <c r="E64" i="6"/>
  <c r="E26" i="7"/>
  <c r="E25" i="7"/>
  <c r="E26" i="6"/>
  <c r="E25" i="6"/>
  <c r="E19" i="7"/>
  <c r="E19" i="6"/>
  <c r="E83" i="7"/>
  <c r="E82" i="7"/>
  <c r="E81" i="7"/>
  <c r="E85" i="6"/>
  <c r="E84" i="6"/>
  <c r="E83" i="6"/>
  <c r="E61" i="7"/>
  <c r="E60" i="7"/>
  <c r="E59" i="7"/>
  <c r="E56" i="7"/>
  <c r="E55" i="7"/>
  <c r="E53" i="7"/>
  <c r="E52" i="7" s="1"/>
  <c r="E51" i="7"/>
  <c r="E50" i="7"/>
  <c r="E48" i="7"/>
  <c r="E47" i="7"/>
  <c r="E45" i="7"/>
  <c r="E44" i="7"/>
  <c r="E42" i="7"/>
  <c r="E41" i="7" s="1"/>
  <c r="E40" i="7"/>
  <c r="E39" i="7"/>
  <c r="E37" i="7"/>
  <c r="E36" i="7"/>
  <c r="E35" i="7"/>
  <c r="E31" i="7"/>
  <c r="E30" i="7"/>
  <c r="E29" i="7"/>
  <c r="E24" i="7"/>
  <c r="E16" i="7"/>
  <c r="E13" i="7"/>
  <c r="E11" i="7"/>
  <c r="E10" i="7"/>
  <c r="E9" i="7"/>
  <c r="E8" i="7"/>
  <c r="E61" i="6"/>
  <c r="E63" i="6"/>
  <c r="E62" i="6"/>
  <c r="E58" i="6"/>
  <c r="E57" i="6"/>
  <c r="E80" i="7" l="1"/>
  <c r="B4" i="7" s="1"/>
  <c r="E82" i="6"/>
  <c r="B4" i="6" s="1"/>
  <c r="E49" i="7"/>
  <c r="E43" i="7"/>
  <c r="E60" i="6"/>
  <c r="E46" i="7"/>
  <c r="E58" i="7"/>
  <c r="E7" i="7"/>
  <c r="B3" i="7" s="1"/>
  <c r="E38" i="7"/>
  <c r="E28" i="7"/>
  <c r="E54" i="7"/>
  <c r="E23" i="7"/>
  <c r="E34" i="7"/>
  <c r="E56" i="6"/>
  <c r="E55" i="6"/>
  <c r="E54" i="6" s="1"/>
  <c r="E53" i="6"/>
  <c r="E52" i="6" s="1"/>
  <c r="E51" i="6"/>
  <c r="E50" i="6"/>
  <c r="E48" i="6"/>
  <c r="E47" i="6"/>
  <c r="E45" i="6"/>
  <c r="E44" i="6"/>
  <c r="E42" i="6"/>
  <c r="E41" i="6" s="1"/>
  <c r="E40" i="6"/>
  <c r="E39" i="6"/>
  <c r="E37" i="6"/>
  <c r="E36" i="6"/>
  <c r="E35" i="6"/>
  <c r="E38" i="6" l="1"/>
  <c r="E33" i="7"/>
  <c r="E49" i="6"/>
  <c r="E34" i="6"/>
  <c r="E46" i="6"/>
  <c r="E43" i="6"/>
  <c r="E31" i="6"/>
  <c r="E30" i="6"/>
  <c r="E29" i="6"/>
  <c r="E24" i="6"/>
  <c r="E16" i="6"/>
  <c r="E13" i="6"/>
  <c r="E9" i="6"/>
  <c r="E10" i="6"/>
  <c r="E11" i="6"/>
  <c r="E8" i="6"/>
  <c r="F33" i="5"/>
  <c r="F28" i="5"/>
  <c r="F33" i="1"/>
  <c r="F13" i="5"/>
  <c r="F12" i="5"/>
  <c r="F11" i="5"/>
  <c r="F10" i="5"/>
  <c r="F9" i="5"/>
  <c r="F8" i="5"/>
  <c r="F28" i="1"/>
  <c r="F13" i="1"/>
  <c r="F12" i="1"/>
  <c r="F11" i="1"/>
  <c r="F10" i="1"/>
  <c r="F9" i="1"/>
  <c r="F8" i="1"/>
  <c r="E33" i="6" l="1"/>
  <c r="E23" i="6"/>
  <c r="E28" i="6"/>
  <c r="E7" i="6"/>
  <c r="B3" i="6" s="1"/>
  <c r="F6" i="5"/>
  <c r="F15" i="5"/>
  <c r="B4" i="5"/>
  <c r="B4" i="1"/>
  <c r="F15" i="1"/>
  <c r="F6" i="1"/>
  <c r="B3" i="5" l="1"/>
  <c r="B3" i="1"/>
  <c r="B2" i="1" s="1"/>
  <c r="B2" i="5" l="1"/>
  <c r="B2" i="7" s="1"/>
  <c r="B5" i="7" s="1"/>
  <c r="B2" i="6"/>
  <c r="B5" i="6" s="1"/>
</calcChain>
</file>

<file path=xl/sharedStrings.xml><?xml version="1.0" encoding="utf-8"?>
<sst xmlns="http://schemas.openxmlformats.org/spreadsheetml/2006/main" count="634" uniqueCount="389">
  <si>
    <t>magyar nyelv</t>
  </si>
  <si>
    <t>jegy 1</t>
  </si>
  <si>
    <t>jegy 2</t>
  </si>
  <si>
    <t>történelem</t>
  </si>
  <si>
    <t>matematika</t>
  </si>
  <si>
    <t>magyar nyelv és irodalom</t>
  </si>
  <si>
    <t>tantárgy</t>
  </si>
  <si>
    <t>magyar irodalom</t>
  </si>
  <si>
    <t>angol nyelv</t>
  </si>
  <si>
    <t>arab nyelv</t>
  </si>
  <si>
    <t>beás nyelv</t>
  </si>
  <si>
    <t>bolgár nyelv</t>
  </si>
  <si>
    <t>cseh nyelv</t>
  </si>
  <si>
    <t>eszperantó nyelv</t>
  </si>
  <si>
    <t>finn nyelv</t>
  </si>
  <si>
    <t>francia nyelv</t>
  </si>
  <si>
    <t>héber nyelv</t>
  </si>
  <si>
    <t>holland nyelv</t>
  </si>
  <si>
    <t>horvát nyelv</t>
  </si>
  <si>
    <t>japán nyelv</t>
  </si>
  <si>
    <t>kínai nyelv</t>
  </si>
  <si>
    <t>latin nyelv</t>
  </si>
  <si>
    <t>lengyel nyelv</t>
  </si>
  <si>
    <t>lovári nyelv</t>
  </si>
  <si>
    <t>német nyelv</t>
  </si>
  <si>
    <t>olasz nyelv</t>
  </si>
  <si>
    <t>portugál nyelv</t>
  </si>
  <si>
    <t>orosz nyelv</t>
  </si>
  <si>
    <t>román nyelv</t>
  </si>
  <si>
    <t>ruszin nyelv</t>
  </si>
  <si>
    <t>spanyol nyelv</t>
  </si>
  <si>
    <t>szerb nyelv</t>
  </si>
  <si>
    <t>szlovák nyelv</t>
  </si>
  <si>
    <t>szlovén nyelv</t>
  </si>
  <si>
    <t>török nyelv</t>
  </si>
  <si>
    <t>újgörög nyelv</t>
  </si>
  <si>
    <t>ukrán nyelv</t>
  </si>
  <si>
    <t>1. Középiskolai tantárgyak utolsó két év végi eredménye:</t>
  </si>
  <si>
    <t>Biológia</t>
  </si>
  <si>
    <t>Fizika</t>
  </si>
  <si>
    <t>Kémia</t>
  </si>
  <si>
    <t>Földrajz</t>
  </si>
  <si>
    <t>Ének-zene</t>
  </si>
  <si>
    <t>Vizuális kultúra</t>
  </si>
  <si>
    <t>Informatika</t>
  </si>
  <si>
    <t>Digitális kultúra</t>
  </si>
  <si>
    <t>Állampolgári ismeretek</t>
  </si>
  <si>
    <t>Természettudomány</t>
  </si>
  <si>
    <t>Mozgóképkultúra és médiaismeret</t>
  </si>
  <si>
    <t>Filozófia</t>
  </si>
  <si>
    <t>Katonai alapismeretek</t>
  </si>
  <si>
    <t>Belügyi rendészeti ismeretek</t>
  </si>
  <si>
    <t>Honvédelmi alapismeretek</t>
  </si>
  <si>
    <t>Közigazgatási ismeretek</t>
  </si>
  <si>
    <t>Fenntarthatóság</t>
  </si>
  <si>
    <t>idegen nyelv (fentitől eltérő)</t>
  </si>
  <si>
    <t>etika</t>
  </si>
  <si>
    <t>biológia</t>
  </si>
  <si>
    <t>fizika</t>
  </si>
  <si>
    <t>kémia</t>
  </si>
  <si>
    <t>földrajz</t>
  </si>
  <si>
    <t>informatika</t>
  </si>
  <si>
    <t>gazdaságtudományi szakmai tárgy</t>
  </si>
  <si>
    <t>gazdaságtudományi ágazati szakmai tárgy</t>
  </si>
  <si>
    <t>műszaki szakmai tárgy</t>
  </si>
  <si>
    <t>műszaki ágazati szakmai tárgy</t>
  </si>
  <si>
    <t>állampolgári ismeretek</t>
  </si>
  <si>
    <t>belügyi rendészeti ismeretek</t>
  </si>
  <si>
    <t>digitális kultúra</t>
  </si>
  <si>
    <t>etikus vállalkozói ismeretek</t>
  </si>
  <si>
    <t>fenntarthatóság</t>
  </si>
  <si>
    <t>filozófia</t>
  </si>
  <si>
    <t>gazdasági és pénzügyi kultúra</t>
  </si>
  <si>
    <t>honvédelmi alapismeretek</t>
  </si>
  <si>
    <t>jelenismeret</t>
  </si>
  <si>
    <t>katonai alapismeretek</t>
  </si>
  <si>
    <t>közgazdasági és pénzügyi alapismeretek</t>
  </si>
  <si>
    <t>közigazgatási ismeretek</t>
  </si>
  <si>
    <t>magyar mint idegen nyelv</t>
  </si>
  <si>
    <t>munkapiac</t>
  </si>
  <si>
    <t>pénzügyi és gazdasági kultúra</t>
  </si>
  <si>
    <t>saktika (sakk-matematika)</t>
  </si>
  <si>
    <t>tanulásmódszertan</t>
  </si>
  <si>
    <t>társadalmi, állampolgári és gazdasági ismeretek</t>
  </si>
  <si>
    <t>természettudomány</t>
  </si>
  <si>
    <t>természettudomány művészeti szakközépiskolák számára</t>
  </si>
  <si>
    <t>testnevelés és sport</t>
  </si>
  <si>
    <t>vállalkozzunk</t>
  </si>
  <si>
    <t xml:space="preserve"> </t>
  </si>
  <si>
    <t>%</t>
  </si>
  <si>
    <t>ha van további érettségi eredménye:</t>
  </si>
  <si>
    <t>2. Érettségi eredmények:</t>
  </si>
  <si>
    <t>jegy</t>
  </si>
  <si>
    <t>Nemzetiségi nyelv és irodalom</t>
  </si>
  <si>
    <t>Latin nyelv</t>
  </si>
  <si>
    <t>Testnevelés</t>
  </si>
  <si>
    <t>Evangélikus hittan</t>
  </si>
  <si>
    <t>Katolikus hittan</t>
  </si>
  <si>
    <t>Református hittan</t>
  </si>
  <si>
    <t>Dráma</t>
  </si>
  <si>
    <t>Nemzetiségi népismeret (horvát, német, roma/cigány, román, szerb, szlovák, szlovén)</t>
  </si>
  <si>
    <t>Célnyelvi civilizáció</t>
  </si>
  <si>
    <t>Gazdasági ismeretek</t>
  </si>
  <si>
    <t>Judaisztika</t>
  </si>
  <si>
    <t>Bibliaismeret - Hit Gyülekezete</t>
  </si>
  <si>
    <t>Idegen nyelv (a fentitől eltérő)</t>
  </si>
  <si>
    <t>Bibliaismeret - baptista hittan</t>
  </si>
  <si>
    <t>Rajz és vizuális kultúra</t>
  </si>
  <si>
    <t>Nemzetiségi (kisebbségi) népismeret (horvát, német, roma/cigány, román, szerb, szlovák, szlovén)</t>
  </si>
  <si>
    <t>Emberismeret és etika</t>
  </si>
  <si>
    <t>Társadalomismeret</t>
  </si>
  <si>
    <t>Ember- és társadalomismeret, etika</t>
  </si>
  <si>
    <t>Utazás és turizmus</t>
  </si>
  <si>
    <t>Művészettörténet</t>
  </si>
  <si>
    <t>Népművészet</t>
  </si>
  <si>
    <t>Pszichológia</t>
  </si>
  <si>
    <t>Nemzetiségi nyelv</t>
  </si>
  <si>
    <t>Ábrázoló és művészeti geometria</t>
  </si>
  <si>
    <t>A magyar népzene alapjai</t>
  </si>
  <si>
    <t>Hangtani és akusztikai ismeretek</t>
  </si>
  <si>
    <t>Hangkultúra</t>
  </si>
  <si>
    <t xml:space="preserve">A sajtó és nyilvánosság </t>
  </si>
  <si>
    <t xml:space="preserve">Anyanyelvi kommunikáció </t>
  </si>
  <si>
    <t xml:space="preserve">Buddhista vallás </t>
  </si>
  <si>
    <t xml:space="preserve">Csillagászat </t>
  </si>
  <si>
    <t xml:space="preserve">Diakónia, ápolástan </t>
  </si>
  <si>
    <t xml:space="preserve">Épületgépészet alapjai </t>
  </si>
  <si>
    <t xml:space="preserve">Euritmia </t>
  </si>
  <si>
    <t xml:space="preserve">Európai uniós ismeretek </t>
  </si>
  <si>
    <t xml:space="preserve">Folklórismeret </t>
  </si>
  <si>
    <t xml:space="preserve">Gépírás és információkezelés </t>
  </si>
  <si>
    <t xml:space="preserve">Ikonfestés elmélete és gyakorlata </t>
  </si>
  <si>
    <t xml:space="preserve">Környezettan </t>
  </si>
  <si>
    <t xml:space="preserve">Közlekedésépítő alapismeretek </t>
  </si>
  <si>
    <t xml:space="preserve">Művészetek története </t>
  </si>
  <si>
    <t xml:space="preserve">Mentálhigiéniai ismeretek </t>
  </si>
  <si>
    <t xml:space="preserve">Mikrobiológia </t>
  </si>
  <si>
    <t xml:space="preserve">Pszichológia </t>
  </si>
  <si>
    <t xml:space="preserve">Pünkösdista hittan </t>
  </si>
  <si>
    <t xml:space="preserve">Szociális gondoskodás diakóniai megközelítésben </t>
  </si>
  <si>
    <t xml:space="preserve">Tánc- és mozgásművészet </t>
  </si>
  <si>
    <t xml:space="preserve">Vendégfogadói ismeretek </t>
  </si>
  <si>
    <t xml:space="preserve">Zenei angol, zene angolul </t>
  </si>
  <si>
    <t xml:space="preserve">Angol irodalom </t>
  </si>
  <si>
    <t>Egészségügyi ismeretek</t>
  </si>
  <si>
    <t>Egészségügyi technikai ismeretek</t>
  </si>
  <si>
    <t>Szociális ismeretek</t>
  </si>
  <si>
    <t>Pedagógiai ismeretek</t>
  </si>
  <si>
    <t>Képző- és iparművészeti ismeretek</t>
  </si>
  <si>
    <t>Hang-, film- és színháztechnikai ismeretek</t>
  </si>
  <si>
    <t>Épületgépészeti ismeretek</t>
  </si>
  <si>
    <t>Kohászati ismeretek</t>
  </si>
  <si>
    <t>Távközlési ismeretek</t>
  </si>
  <si>
    <t>Informatikai ismeretek</t>
  </si>
  <si>
    <t>Vegyipari ismeretek</t>
  </si>
  <si>
    <t>Vegyész ismeretek</t>
  </si>
  <si>
    <t>Könnyűipari ismeretek</t>
  </si>
  <si>
    <t>Faipari ismeretek</t>
  </si>
  <si>
    <t>Környezetvédelmi ismeretek</t>
  </si>
  <si>
    <t>Közgazdasági ismeretek</t>
  </si>
  <si>
    <t>Kereskedelmi ismeretek</t>
  </si>
  <si>
    <t>Vendéglátóipari ismeretek</t>
  </si>
  <si>
    <t>Turisztikai ismeretek</t>
  </si>
  <si>
    <t>Optikai ismeretek</t>
  </si>
  <si>
    <t>Erdészeti és vadgazdálkodási ismeretek</t>
  </si>
  <si>
    <t>Mezőgazdasági ismeretek</t>
  </si>
  <si>
    <t>Kertészeti és parképítési ismeretek</t>
  </si>
  <si>
    <t>Földmérési ismeretek</t>
  </si>
  <si>
    <t>Élelmiszeripari ismeretek</t>
  </si>
  <si>
    <t>Sport ismeretek</t>
  </si>
  <si>
    <t>Rendészeti és közszolgálati ismeretek</t>
  </si>
  <si>
    <t>Közművelődési ismeretek</t>
  </si>
  <si>
    <t>Vízügyi ismeretek</t>
  </si>
  <si>
    <t>Honvédelmi ismeretek</t>
  </si>
  <si>
    <t>Bányaművelési ismeretek</t>
  </si>
  <si>
    <t>Gázipari és fluidumkitermelési ismeretek</t>
  </si>
  <si>
    <t>Gépgyártás-technológiai ismeretek</t>
  </si>
  <si>
    <t>Mechatronikai ismeretek</t>
  </si>
  <si>
    <t>Automatikai és elektronikai ismeretek</t>
  </si>
  <si>
    <t>Közlekedésautomatikai ismeretek</t>
  </si>
  <si>
    <t>Magas- és mélyépítési ismeretek</t>
  </si>
  <si>
    <t>Út-, vasút- és hídépítési ismeretek</t>
  </si>
  <si>
    <t>Nyomdaipari technikai ismeretek</t>
  </si>
  <si>
    <t>Kiadványszerkesztési ismeretek</t>
  </si>
  <si>
    <t>Autó- és repülőgép-szerelési ismeretek</t>
  </si>
  <si>
    <t>Vasútgépészeti ismeretek</t>
  </si>
  <si>
    <t>Hajózási technikai ismeretek</t>
  </si>
  <si>
    <t>Irodai ügyviteli ismeretek</t>
  </si>
  <si>
    <t>Idegennyelvű ügyviteli ismeretek</t>
  </si>
  <si>
    <t>Fodrászati ismeretek</t>
  </si>
  <si>
    <t>Kozmetikai ismeretek</t>
  </si>
  <si>
    <t>Mezőgazdasági és erdészeti gépésztechnikai ismeretek</t>
  </si>
  <si>
    <t>Élelmiszeripari gépésztechnikai ismeretek</t>
  </si>
  <si>
    <t>Közúti és légi közlekedési, szállítmányozási és logisztikai ismeretek</t>
  </si>
  <si>
    <t>Postaforgalmi ismeretek</t>
  </si>
  <si>
    <t>Vasútüzemi közlekedési, szállítmányozási és logisztikai ismeretek</t>
  </si>
  <si>
    <t>Egyházzenész-ismeretek</t>
  </si>
  <si>
    <t>Gyakorlatosszínész-ismeretek</t>
  </si>
  <si>
    <t>Jazz-zenész-ismeretek</t>
  </si>
  <si>
    <t>Klasszikuszenész-ismeretek</t>
  </si>
  <si>
    <t>Népzenész-ismeretek</t>
  </si>
  <si>
    <t>Szórakoztatózenész-ismeretek</t>
  </si>
  <si>
    <t>Táncos ismeretek</t>
  </si>
  <si>
    <t>Artista ismeretek</t>
  </si>
  <si>
    <t>Egészségügy ismeretek</t>
  </si>
  <si>
    <t>Szociális alapismeretek</t>
  </si>
  <si>
    <t>Pedagógia ismeretek</t>
  </si>
  <si>
    <t>Képző- és iparművészet ismeretek</t>
  </si>
  <si>
    <t>Hang-, film- és színháztechnika ismeretek</t>
  </si>
  <si>
    <t>Épületgépészet ismeretek</t>
  </si>
  <si>
    <t>Kohászat ismeretek</t>
  </si>
  <si>
    <t>Távközlés ismeretek</t>
  </si>
  <si>
    <t>Informatika ismeretek</t>
  </si>
  <si>
    <t>Vegyipar ismeretek</t>
  </si>
  <si>
    <t>Könnyűipar ismeretek</t>
  </si>
  <si>
    <t>Faipar ismeretek</t>
  </si>
  <si>
    <t>Közgazdaság ismeretek</t>
  </si>
  <si>
    <t>Kereskedelem ismeretek</t>
  </si>
  <si>
    <t>Vendéglátóipar ismeretek</t>
  </si>
  <si>
    <t>Turisztika ismeretek</t>
  </si>
  <si>
    <t>Optika ismeretek</t>
  </si>
  <si>
    <t>Erdészet és vadgazdálkodás ismeretek</t>
  </si>
  <si>
    <t>Mezőgazdaság ismeretek</t>
  </si>
  <si>
    <t>Kertészet és parképítés ismeretek</t>
  </si>
  <si>
    <t>Földmérés ismeretek</t>
  </si>
  <si>
    <t>Élelmiszeripar ismeretek</t>
  </si>
  <si>
    <t>Rendészet ismeretek</t>
  </si>
  <si>
    <t>Bányászat ismeretek</t>
  </si>
  <si>
    <t>Gépészet ismeretek</t>
  </si>
  <si>
    <t>Villamosipar és elektronika ismeretek</t>
  </si>
  <si>
    <t>Építőipar ismeretek</t>
  </si>
  <si>
    <t>Nyomdaipar ismeretek</t>
  </si>
  <si>
    <t>Közlekedésépítő ismeretek</t>
  </si>
  <si>
    <t>Közlekedés ismeretek</t>
  </si>
  <si>
    <t>Közlekedésgépész ismeretek</t>
  </si>
  <si>
    <t>Ügyvitel ismeretek</t>
  </si>
  <si>
    <t>Szépészet ismeretek</t>
  </si>
  <si>
    <t>Mezőgazdasági gépész ismeretek</t>
  </si>
  <si>
    <t>Oktatási alapismeretek</t>
  </si>
  <si>
    <t>Művelődési és kommunikációs alapismeretek</t>
  </si>
  <si>
    <t>Egészségügyi alapismeretek</t>
  </si>
  <si>
    <t>Építészeti és építési alapismeretek</t>
  </si>
  <si>
    <t>Informatikai alapismeretek</t>
  </si>
  <si>
    <t>Vegyipari alapismeretek</t>
  </si>
  <si>
    <t>Könnyűipari alapismeretek</t>
  </si>
  <si>
    <t>Faipari alapismeretek</t>
  </si>
  <si>
    <t>Környezetvédelmi-vízgazdálkodási alapismeretek</t>
  </si>
  <si>
    <t>Közgazdasági alapismeretek (üzleti gazdaságtan)</t>
  </si>
  <si>
    <t>Közgazdasági alapismeretek (elméleti gazdaságtan)</t>
  </si>
  <si>
    <t>Közgazdasági-marketing alapismeretek</t>
  </si>
  <si>
    <t>Vendéglátó-idegenforgalmi alapismeretek</t>
  </si>
  <si>
    <t>Mezőgazdasági alapismeretek</t>
  </si>
  <si>
    <t>Élelmiszer-ipari alapismeretek</t>
  </si>
  <si>
    <t>Rendészeti alapismeretek</t>
  </si>
  <si>
    <t>Gépészeti alapismeretek</t>
  </si>
  <si>
    <t>Elektronikai alapismeretek</t>
  </si>
  <si>
    <t>Nyomdaipari alapismeretek</t>
  </si>
  <si>
    <t>Közlekedési alapismeretek</t>
  </si>
  <si>
    <t>Ügyviteli alapismeretek</t>
  </si>
  <si>
    <t>Egyházzenész ismeretek</t>
  </si>
  <si>
    <t>Gyakorlatos színész ismeretek</t>
  </si>
  <si>
    <t>Jazz-zenész ismeretek</t>
  </si>
  <si>
    <t>Klasszikus zenész ismeretek</t>
  </si>
  <si>
    <t>Népzenész ismeretek</t>
  </si>
  <si>
    <t>Szórakoztató zenész ismeretek</t>
  </si>
  <si>
    <t>Kereskedelmi és marketing alapismeretek</t>
  </si>
  <si>
    <t>Vendéglátás-idegenforgalom alapismeretek</t>
  </si>
  <si>
    <t>Környezetvédelem-vízgazdálkodás ismeretek</t>
  </si>
  <si>
    <t>A szakmai vizsga eredménye:</t>
  </si>
  <si>
    <t>3. A szaknak megfelelő szakképzettség, szakképesítés (ha van):</t>
  </si>
  <si>
    <t>4. Felsőfokú szakképzés, alapképzéses diploma (ha van):</t>
  </si>
  <si>
    <t>elégséges (2)</t>
  </si>
  <si>
    <t>közepes (3)</t>
  </si>
  <si>
    <t>A diploma minősítése:</t>
  </si>
  <si>
    <t>jó (4)</t>
  </si>
  <si>
    <t>jeles (5)</t>
  </si>
  <si>
    <t>1. nyelv</t>
  </si>
  <si>
    <t>2. nyelv</t>
  </si>
  <si>
    <t>3. nyelv</t>
  </si>
  <si>
    <t>4. nyelv</t>
  </si>
  <si>
    <t>1. Nyelvvizsga:</t>
  </si>
  <si>
    <t>2. Emelt szintű érettségi:</t>
  </si>
  <si>
    <t>Legalább 40%-os tárgyak száma:</t>
  </si>
  <si>
    <t>több</t>
  </si>
  <si>
    <t>egy</t>
  </si>
  <si>
    <t>3. Az alap pontoknál fel nem használt FOKSZ-képzések:</t>
  </si>
  <si>
    <t>van</t>
  </si>
  <si>
    <t>Van-e a képzési területről FOKSZ-képzése:</t>
  </si>
  <si>
    <t>4. Az alap pontoknál fel nem használt alapképzés, mesterképzés:</t>
  </si>
  <si>
    <t>54-es, 55-ös OKJ szakképesítések száma:</t>
  </si>
  <si>
    <t>kettő</t>
  </si>
  <si>
    <t>5. Az alap pontoknál fel nem használt,</t>
  </si>
  <si>
    <t>de a képzési területhez tartozó szakképesítés:</t>
  </si>
  <si>
    <t>6. Esélyegyenlőség:</t>
  </si>
  <si>
    <t>Hátrányos helyzet:</t>
  </si>
  <si>
    <t>Fogyatékosság:</t>
  </si>
  <si>
    <t>Gyermekgondozás:</t>
  </si>
  <si>
    <t>igen</t>
  </si>
  <si>
    <t>7. Tanulmányi eredmények:</t>
  </si>
  <si>
    <t>eredmény</t>
  </si>
  <si>
    <t>Történelem</t>
  </si>
  <si>
    <t>Matematika</t>
  </si>
  <si>
    <t>Angol nyelv</t>
  </si>
  <si>
    <t>Francia nyelv</t>
  </si>
  <si>
    <t>Német nyelv</t>
  </si>
  <si>
    <t>Olasz nyelv</t>
  </si>
  <si>
    <t>Orosz nyelv</t>
  </si>
  <si>
    <t>Spanyol nyelv</t>
  </si>
  <si>
    <t>1-10. hely</t>
  </si>
  <si>
    <t>11-20. hely</t>
  </si>
  <si>
    <t>21-30. hely</t>
  </si>
  <si>
    <t>a) OKTV, SZÉTV, ÁSZÉV tantárgya:</t>
  </si>
  <si>
    <t>b) TUDOK tantárgy:</t>
  </si>
  <si>
    <t>nagydíj</t>
  </si>
  <si>
    <t>első díj</t>
  </si>
  <si>
    <t>c) ITITV tantárgy:</t>
  </si>
  <si>
    <t>1-3. hely</t>
  </si>
  <si>
    <t>d) OSZTV eredmények:</t>
  </si>
  <si>
    <t>eredménye miatt felmentést kapott a szakmai vizsga alól</t>
  </si>
  <si>
    <t>e) TDK, OTKD eredmények:</t>
  </si>
  <si>
    <t>különdíj</t>
  </si>
  <si>
    <t>f) Ifjú tudósok vetélkedő eredménye:</t>
  </si>
  <si>
    <t>1. hely</t>
  </si>
  <si>
    <t>2. hely</t>
  </si>
  <si>
    <t>3. hely</t>
  </si>
  <si>
    <t>részvétel</t>
  </si>
  <si>
    <t>g) Nemzetközi Diákolimpia eredménye:</t>
  </si>
  <si>
    <t>h) V4-es Közgazdasági Diákolimpia eredménye:</t>
  </si>
  <si>
    <t>i) WRO, FLL verseny eredménye:</t>
  </si>
  <si>
    <t>nemzetközi 1-3. hely</t>
  </si>
  <si>
    <t>nemzetközi részvétel</t>
  </si>
  <si>
    <t>országos 1-3. hely</t>
  </si>
  <si>
    <t>országos döntőn részvétel</t>
  </si>
  <si>
    <t>regionális 1-3. hely</t>
  </si>
  <si>
    <t>regionális döntőn részvétel</t>
  </si>
  <si>
    <t>8. Sporteredmények:</t>
  </si>
  <si>
    <t>a) Olimipiai részvételek száma:</t>
  </si>
  <si>
    <t>b) VB-, EB-részvételek száma:</t>
  </si>
  <si>
    <t>c) ifi VB-, EB-, Olimpiai, Univ. részvételek:</t>
  </si>
  <si>
    <t>e) Diákolimpia országos döntők száma:</t>
  </si>
  <si>
    <t>9. Munkatapasztalat:</t>
  </si>
  <si>
    <t>Munkaviszonyban töltött évek száma:</t>
  </si>
  <si>
    <t>3-5</t>
  </si>
  <si>
    <t>6-10</t>
  </si>
  <si>
    <t>10-nél több</t>
  </si>
  <si>
    <t>10. Önkéntes munka:</t>
  </si>
  <si>
    <t>A középiskolai közösségi szolgálaton felüli rendezvények száma:</t>
  </si>
  <si>
    <t>4-nél több</t>
  </si>
  <si>
    <t>Alap pontszám:</t>
  </si>
  <si>
    <t>Intézményi pontszám:</t>
  </si>
  <si>
    <t>Magyar nyelv és irodalom</t>
  </si>
  <si>
    <t>h) WRO, FLL verseny eredménye:</t>
  </si>
  <si>
    <t>a) Szakkiképzés nélkül legalább 6 hónap:</t>
  </si>
  <si>
    <t>b) 6 hónap szakkiképzéssel:</t>
  </si>
  <si>
    <t>c) Második 6 hónap szakkiképzéssel:</t>
  </si>
  <si>
    <t>Katonai pontszám:</t>
  </si>
  <si>
    <t>Élelmiszeripari alapismeretek</t>
  </si>
  <si>
    <t>Elektronika alapjai</t>
  </si>
  <si>
    <t>Marketingismeretek</t>
  </si>
  <si>
    <t>3 tárgy</t>
  </si>
  <si>
    <t>ALAP PONTSZÁM:</t>
  </si>
  <si>
    <t>Tanulmányi pontok:</t>
  </si>
  <si>
    <t>Érettségi pontok:</t>
  </si>
  <si>
    <t>Ha van %-os eredmény, akkor csak az első cellát, ha nincs,</t>
  </si>
  <si>
    <t>akkor a másodikat kell kitöltenie.</t>
  </si>
  <si>
    <t>kitűnő (5) BA</t>
  </si>
  <si>
    <t>kitűnő (5) FOKSZ</t>
  </si>
  <si>
    <t>Van-e alapképzése vagy mesterképzése:</t>
  </si>
  <si>
    <t>testnevelés</t>
  </si>
  <si>
    <t>honvédelem</t>
  </si>
  <si>
    <t>célnyelvi civilizáció</t>
  </si>
  <si>
    <t>Középfokú szakképesítés száma:</t>
  </si>
  <si>
    <t>Szakgimnáziumi szakképesítések száma:</t>
  </si>
  <si>
    <t>d) Országos bajnokság részvételek száma:</t>
  </si>
  <si>
    <t>11. HEPA exportfejlesztési koordinátor:</t>
  </si>
  <si>
    <t>A 300 órás felnőttképzés elvégzése:</t>
  </si>
  <si>
    <t>13. Önkéntes tartalékos katonai szolgálat:</t>
  </si>
  <si>
    <t>12. TITA (Tatabányai Ifjú Tehetségekért) ösztöndíj:</t>
  </si>
  <si>
    <t>Az utóbbi 5 évben elnyerte az ösztöndíjat:</t>
  </si>
  <si>
    <t>Csak a színes cellákat kell kitöltenie, minden esetben a legördülő menüből választva.</t>
  </si>
  <si>
    <t>Ha 2005 után érettségizett, csak a B és C oszlopot töltse ki!</t>
  </si>
  <si>
    <t>Ha 2005 előtt érettségizett, csak a D oszlopot töltse ki!</t>
  </si>
  <si>
    <t>szint</t>
  </si>
  <si>
    <t>középszintű</t>
  </si>
  <si>
    <t>emelt szintű</t>
  </si>
  <si>
    <t>ÖSSZES PONTSZÁM:</t>
  </si>
  <si>
    <t>legalább C1 komplex</t>
  </si>
  <si>
    <t>legalább B2 komplex</t>
  </si>
  <si>
    <t>legalább A2 komplex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</si>
</sst>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2" borderId="1" xfId="0" applyFill="1" applyBorder="1"/>
    <xf numFmtId="0" fontId="0" fillId="0" borderId="3" xfId="0" applyBorder="1"/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4" xfId="0" applyBorder="1"/>
    <xf numFmtId="0" fontId="0" fillId="6" borderId="0" xfId="0" applyFill="1" applyAlignment="1">
      <alignment horizontal="center"/>
    </xf>
    <xf numFmtId="0" fontId="0" fillId="0" borderId="0" xfId="0" quotePrefix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4DA2B-FD08-4BFE-A621-4852B9C87D65}">
  <dimension ref="A1:L38"/>
  <sheetViews>
    <sheetView tabSelected="1" zoomScaleNormal="100" workbookViewId="0">
      <pane ySplit="4" topLeftCell="A5" activePane="bottomLeft" state="frozen"/>
      <selection pane="bottomLeft" activeCell="B8" sqref="B8"/>
    </sheetView>
  </sheetViews>
  <sheetFormatPr defaultRowHeight="14.4" x14ac:dyDescent="0.3"/>
  <cols>
    <col min="1" max="1" width="27.77734375" customWidth="1"/>
    <col min="2" max="3" width="12.77734375" style="1" customWidth="1"/>
    <col min="4" max="4" width="12.77734375" customWidth="1"/>
    <col min="5" max="5" width="8.88671875" customWidth="1"/>
    <col min="6" max="6" width="9" style="1" hidden="1" customWidth="1"/>
    <col min="7" max="7" width="8.88671875" style="1" hidden="1" customWidth="1"/>
    <col min="8" max="10" width="8.88671875" customWidth="1"/>
  </cols>
  <sheetData>
    <row r="1" spans="1:6" x14ac:dyDescent="0.3">
      <c r="A1" s="17" t="s">
        <v>379</v>
      </c>
    </row>
    <row r="2" spans="1:6" x14ac:dyDescent="0.3">
      <c r="A2" s="9" t="s">
        <v>360</v>
      </c>
      <c r="B2" s="20">
        <f>MAX(B3+B4,2*B4,4*F28,F33)</f>
        <v>0</v>
      </c>
    </row>
    <row r="3" spans="1:6" x14ac:dyDescent="0.3">
      <c r="A3" s="9" t="s">
        <v>361</v>
      </c>
      <c r="B3" s="1">
        <f>F6+F15</f>
        <v>0</v>
      </c>
    </row>
    <row r="4" spans="1:6" x14ac:dyDescent="0.3">
      <c r="A4" s="9" t="s">
        <v>362</v>
      </c>
      <c r="B4" s="1">
        <f>MAX(G19:G26)+MAX(LARGE(G19:G26,2),F28)</f>
        <v>0</v>
      </c>
    </row>
    <row r="6" spans="1:6" x14ac:dyDescent="0.3">
      <c r="A6" s="9" t="s">
        <v>37</v>
      </c>
      <c r="F6" s="7">
        <f>SUM(F8:F13)</f>
        <v>0</v>
      </c>
    </row>
    <row r="7" spans="1:6" x14ac:dyDescent="0.3">
      <c r="A7" t="s">
        <v>6</v>
      </c>
      <c r="B7" s="1" t="s">
        <v>1</v>
      </c>
      <c r="C7" s="1" t="s">
        <v>2</v>
      </c>
    </row>
    <row r="8" spans="1:6" x14ac:dyDescent="0.3">
      <c r="A8" s="3" t="s">
        <v>7</v>
      </c>
      <c r="B8" s="2"/>
      <c r="C8" s="2"/>
      <c r="F8" s="1">
        <f>SUM(B8:C8)</f>
        <v>0</v>
      </c>
    </row>
    <row r="9" spans="1:6" x14ac:dyDescent="0.3">
      <c r="A9" t="s">
        <v>0</v>
      </c>
      <c r="B9" s="2"/>
      <c r="C9" s="2"/>
      <c r="F9" s="1">
        <f>SUM(B9:C9)</f>
        <v>0</v>
      </c>
    </row>
    <row r="10" spans="1:6" x14ac:dyDescent="0.3">
      <c r="A10" t="s">
        <v>3</v>
      </c>
      <c r="B10" s="2"/>
      <c r="C10" s="2"/>
      <c r="F10" s="1">
        <f>2*SUM(B10:C10)</f>
        <v>0</v>
      </c>
    </row>
    <row r="11" spans="1:6" x14ac:dyDescent="0.3">
      <c r="A11" t="s">
        <v>4</v>
      </c>
      <c r="B11" s="2"/>
      <c r="C11" s="2"/>
      <c r="F11" s="1">
        <f>2*SUM(B11:C11)</f>
        <v>0</v>
      </c>
    </row>
    <row r="12" spans="1:6" x14ac:dyDescent="0.3">
      <c r="A12" s="4"/>
      <c r="B12" s="2"/>
      <c r="C12" s="2"/>
      <c r="F12" s="1">
        <f>2*SUM(B12:C12)</f>
        <v>0</v>
      </c>
    </row>
    <row r="13" spans="1:6" x14ac:dyDescent="0.3">
      <c r="A13" s="4"/>
      <c r="B13" s="2"/>
      <c r="C13" s="2"/>
      <c r="F13" s="1">
        <f>2*SUM(B13:C13)</f>
        <v>0</v>
      </c>
    </row>
    <row r="15" spans="1:6" x14ac:dyDescent="0.3">
      <c r="A15" s="9" t="s">
        <v>91</v>
      </c>
      <c r="F15" s="7">
        <f>ROUND(AVERAGE(F19:F22,MAX(F23:F26)),0)</f>
        <v>0</v>
      </c>
    </row>
    <row r="16" spans="1:6" x14ac:dyDescent="0.3">
      <c r="A16" s="16" t="s">
        <v>380</v>
      </c>
    </row>
    <row r="17" spans="1:12" x14ac:dyDescent="0.3">
      <c r="A17" s="16" t="s">
        <v>381</v>
      </c>
    </row>
    <row r="18" spans="1:12" x14ac:dyDescent="0.3">
      <c r="A18" t="s">
        <v>6</v>
      </c>
      <c r="B18" s="1" t="s">
        <v>382</v>
      </c>
      <c r="C18" s="1" t="s">
        <v>89</v>
      </c>
      <c r="D18" s="1" t="s">
        <v>92</v>
      </c>
    </row>
    <row r="19" spans="1:12" x14ac:dyDescent="0.3">
      <c r="A19" s="5" t="s">
        <v>5</v>
      </c>
      <c r="B19" s="4"/>
      <c r="C19" s="2"/>
      <c r="D19" s="6"/>
      <c r="F19" s="1">
        <f>MAX(C19,IFERROR(VLOOKUP(D19,Segéd!N$1:O$5,2,FALSE),0))</f>
        <v>0</v>
      </c>
      <c r="I19" s="15"/>
    </row>
    <row r="20" spans="1:12" x14ac:dyDescent="0.3">
      <c r="A20" t="s">
        <v>3</v>
      </c>
      <c r="B20" s="4"/>
      <c r="C20" s="2"/>
      <c r="D20" s="6"/>
      <c r="F20" s="1">
        <f>MAX(C20,IFERROR(VLOOKUP(D20,Segéd!N$1:O$5,2,FALSE),0))</f>
        <v>0</v>
      </c>
      <c r="G20" s="1">
        <f>MAX(IF(B20="emelt szintű",C20,ROUND(C20*2/3,0)),IFERROR(VLOOKUP(D20,Segéd!N$1:P$5,3,FALSE),0))</f>
        <v>0</v>
      </c>
      <c r="L20" s="1"/>
    </row>
    <row r="21" spans="1:12" x14ac:dyDescent="0.3">
      <c r="A21" t="s">
        <v>4</v>
      </c>
      <c r="B21" s="4"/>
      <c r="C21" s="2"/>
      <c r="D21" s="6"/>
      <c r="F21" s="1">
        <f>MAX(C21,IFERROR(VLOOKUP(D21,Segéd!N$1:O$5,2,FALSE),0))</f>
        <v>0</v>
      </c>
      <c r="G21" s="1">
        <f>MAX(IF(B21="emelt szintű",C21,ROUND(C21*2/3,0)),IFERROR(VLOOKUP(D21,Segéd!N$1:P$5,3,FALSE),0))</f>
        <v>0</v>
      </c>
      <c r="L21" s="1"/>
    </row>
    <row r="22" spans="1:12" x14ac:dyDescent="0.3">
      <c r="A22" s="4"/>
      <c r="B22" s="4"/>
      <c r="C22" s="2"/>
      <c r="D22" s="6"/>
      <c r="F22" s="1">
        <f>MAX(C22,IFERROR(VLOOKUP(D22,Segéd!N$1:O$5,2,FALSE),0))</f>
        <v>0</v>
      </c>
      <c r="G22" s="1">
        <f>IFERROR(VLOOKUP(A22,Segéd!C:D,2,FALSE),0)*MAX(IF(B22="emelt szintű",C22,ROUND(C22*2/3,0)),IFERROR(VLOOKUP(D22,Segéd!N$1:P$5,3,FALSE),0))</f>
        <v>0</v>
      </c>
      <c r="L22" s="1"/>
    </row>
    <row r="23" spans="1:12" x14ac:dyDescent="0.3">
      <c r="A23" s="4"/>
      <c r="B23" s="4"/>
      <c r="C23" s="2"/>
      <c r="D23" s="6"/>
      <c r="F23" s="1">
        <f>MAX(C23,IFERROR(VLOOKUP(D23,Segéd!N$1:O$5,2,FALSE),0))</f>
        <v>0</v>
      </c>
      <c r="G23" s="1">
        <f>IFERROR(VLOOKUP(A23,Segéd!H:J,2,FALSE),0)*MAX(IF(B23="emelt szintű",C23,ROUND(C23*2/3,0)),IFERROR(VLOOKUP(D23,Segéd!N$1:P$5,3,FALSE),0))</f>
        <v>0</v>
      </c>
      <c r="L23" s="1"/>
    </row>
    <row r="24" spans="1:12" x14ac:dyDescent="0.3">
      <c r="A24" t="s">
        <v>90</v>
      </c>
      <c r="B24"/>
      <c r="D24" s="1"/>
      <c r="L24" s="1"/>
    </row>
    <row r="25" spans="1:12" x14ac:dyDescent="0.3">
      <c r="A25" s="4" t="s">
        <v>88</v>
      </c>
      <c r="B25" s="4"/>
      <c r="C25" s="2"/>
      <c r="D25" s="6"/>
      <c r="F25" s="1">
        <f>MAX(C25,IFERROR(VLOOKUP(D25,Segéd!N$1:O$5,2,FALSE),0))</f>
        <v>0</v>
      </c>
      <c r="G25" s="1">
        <f>IFERROR(VLOOKUP(A25,Segéd!H:J,2,FALSE),0)*MAX(IF(B25="emelt szintű",C25,ROUND(C25*2/3,0)),IFERROR(VLOOKUP(D25,Segéd!N$1:P$5,3,FALSE),0))</f>
        <v>0</v>
      </c>
      <c r="L25" s="1"/>
    </row>
    <row r="26" spans="1:12" x14ac:dyDescent="0.3">
      <c r="A26" s="4"/>
      <c r="B26" s="4"/>
      <c r="C26" s="2"/>
      <c r="D26" s="6"/>
      <c r="F26" s="1">
        <f>MAX(C26,IFERROR(VLOOKUP(D26,Segéd!N$1:O$5,2,FALSE),0))</f>
        <v>0</v>
      </c>
      <c r="G26" s="1">
        <f>IFERROR(VLOOKUP(A26,Segéd!H:J,2,FALSE),0)*MAX(IF(B26="emelt szintű",C26,ROUND(C26*2/3,0)),IFERROR(VLOOKUP(D26,Segéd!N$1:P$5,3,FALSE),0))</f>
        <v>0</v>
      </c>
      <c r="L26" s="1"/>
    </row>
    <row r="27" spans="1:12" x14ac:dyDescent="0.3">
      <c r="K27" s="1"/>
    </row>
    <row r="28" spans="1:12" x14ac:dyDescent="0.3">
      <c r="A28" s="9" t="s">
        <v>269</v>
      </c>
      <c r="F28" s="7">
        <f>MAX(B31,IFERROR(VLOOKUP(C31,Segéd!N$6:O$8,2,FALSE),0))</f>
        <v>0</v>
      </c>
      <c r="K28" s="1"/>
    </row>
    <row r="29" spans="1:12" x14ac:dyDescent="0.3">
      <c r="A29" s="16" t="s">
        <v>363</v>
      </c>
      <c r="K29" s="1"/>
    </row>
    <row r="30" spans="1:12" x14ac:dyDescent="0.3">
      <c r="A30" s="16" t="s">
        <v>364</v>
      </c>
      <c r="B30" s="1" t="s">
        <v>89</v>
      </c>
      <c r="C30" s="1" t="s">
        <v>92</v>
      </c>
      <c r="K30" s="1"/>
    </row>
    <row r="31" spans="1:12" x14ac:dyDescent="0.3">
      <c r="A31" t="s">
        <v>268</v>
      </c>
      <c r="B31" s="2"/>
      <c r="C31" s="6"/>
      <c r="K31" s="1"/>
    </row>
    <row r="32" spans="1:12" x14ac:dyDescent="0.3">
      <c r="K32" s="1"/>
    </row>
    <row r="33" spans="1:11" x14ac:dyDescent="0.3">
      <c r="A33" s="19" t="s">
        <v>270</v>
      </c>
      <c r="F33" s="7">
        <f>IFERROR(VLOOKUP(B34,Segéd!N10:O15,2,FALSE),0)</f>
        <v>0</v>
      </c>
      <c r="H33" s="15"/>
      <c r="K33" s="1"/>
    </row>
    <row r="34" spans="1:11" x14ac:dyDescent="0.3">
      <c r="A34" t="s">
        <v>273</v>
      </c>
      <c r="B34" s="10"/>
      <c r="C34"/>
      <c r="F34" s="18"/>
      <c r="K34" s="1"/>
    </row>
    <row r="35" spans="1:11" x14ac:dyDescent="0.3">
      <c r="K35" s="1"/>
    </row>
    <row r="36" spans="1:11" x14ac:dyDescent="0.3">
      <c r="C36" s="18"/>
      <c r="K36" s="1"/>
    </row>
    <row r="37" spans="1:11" x14ac:dyDescent="0.3">
      <c r="K37" s="1"/>
    </row>
    <row r="38" spans="1:11" x14ac:dyDescent="0.3">
      <c r="K38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999F68B8-0EC4-4DFA-B64E-129775F0669D}">
          <x14:formula1>
            <xm:f>Segéd!$C$1:$C$30</xm:f>
          </x14:formula1>
          <xm:sqref>A12 A22</xm:sqref>
        </x14:dataValidation>
        <x14:dataValidation type="list" showInputMessage="1" showErrorMessage="1" xr:uid="{38294E0B-AD0A-4FE4-B972-C0F8E8686495}">
          <x14:formula1>
            <xm:f>Segéd!$B$1:$B$77</xm:f>
          </x14:formula1>
          <xm:sqref>C19:C23 C25:C26 B31</xm:sqref>
        </x14:dataValidation>
        <x14:dataValidation type="list" allowBlank="1" showInputMessage="1" showErrorMessage="1" xr:uid="{95CE7A1E-546A-4705-A0B7-C05C57CA230C}">
          <x14:formula1>
            <xm:f>Segéd!$N$6:$N$8</xm:f>
          </x14:formula1>
          <xm:sqref>C31</xm:sqref>
        </x14:dataValidation>
        <x14:dataValidation type="list" showInputMessage="1" showErrorMessage="1" xr:uid="{ED0A8EC4-6437-4BCA-B1F4-FD52C05DE6FC}">
          <x14:formula1>
            <xm:f>Segéd!$N$1:$N$5</xm:f>
          </x14:formula1>
          <xm:sqref>B8:C13</xm:sqref>
        </x14:dataValidation>
        <x14:dataValidation type="list" allowBlank="1" showInputMessage="1" showErrorMessage="1" xr:uid="{259C09CD-158D-4DA1-831D-2812636F6142}">
          <x14:formula1>
            <xm:f>Segéd!$N$1:$N$5</xm:f>
          </x14:formula1>
          <xm:sqref>D25:D26 D19:D23</xm:sqref>
        </x14:dataValidation>
        <x14:dataValidation type="list" allowBlank="1" showInputMessage="1" showErrorMessage="1" xr:uid="{ECA4B907-AC29-493A-BD9A-6E307DB3AC25}">
          <x14:formula1>
            <xm:f>Segéd!$H$1:$H$195</xm:f>
          </x14:formula1>
          <xm:sqref>A23 A25:A26</xm:sqref>
        </x14:dataValidation>
        <x14:dataValidation type="list" showInputMessage="1" showErrorMessage="1" xr:uid="{08A7B6CA-D271-4D85-A307-FF3AB55BF2CE}">
          <x14:formula1>
            <xm:f>Segéd!$N$9:$N$15</xm:f>
          </x14:formula1>
          <xm:sqref>B34</xm:sqref>
        </x14:dataValidation>
        <x14:dataValidation type="list" allowBlank="1" showInputMessage="1" showErrorMessage="1" xr:uid="{14A26988-33BE-4C0D-918F-D2B78A69D552}">
          <x14:formula1>
            <xm:f>Segéd!$F$1:$F$35</xm:f>
          </x14:formula1>
          <xm:sqref>A13</xm:sqref>
        </x14:dataValidation>
        <x14:dataValidation type="list" allowBlank="1" showInputMessage="1" showErrorMessage="1" xr:uid="{5E0DAE02-7866-4FCC-B15A-27309ACCFA86}">
          <x14:formula1>
            <xm:f>Segéd!$N$78:$N$80</xm:f>
          </x14:formula1>
          <xm:sqref>B25:B26 B19:B23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B5239-DF65-4DB9-8CCB-6E81D3FA7D97}">
  <dimension ref="A1:I85"/>
  <sheetViews>
    <sheetView zoomScaleNormal="100" workbookViewId="0">
      <pane ySplit="5" topLeftCell="A6" activePane="bottomLeft" state="frozen"/>
      <selection pane="bottomLeft" activeCell="C8" sqref="C8"/>
    </sheetView>
  </sheetViews>
  <sheetFormatPr defaultRowHeight="14.4" x14ac:dyDescent="0.3"/>
  <cols>
    <col min="1" max="1" width="37.33203125" customWidth="1"/>
    <col min="2" max="2" width="12.77734375" customWidth="1"/>
    <col min="4" max="4" width="8.88671875" style="1" customWidth="1"/>
    <col min="5" max="5" width="8.88671875" hidden="1" customWidth="1"/>
    <col min="8" max="8" width="21.44140625" customWidth="1"/>
    <col min="9" max="9" width="8.88671875" style="1"/>
  </cols>
  <sheetData>
    <row r="1" spans="1:8" x14ac:dyDescent="0.3">
      <c r="A1" s="17" t="s">
        <v>379</v>
      </c>
    </row>
    <row r="2" spans="1:8" x14ac:dyDescent="0.3">
      <c r="A2" s="9" t="s">
        <v>348</v>
      </c>
      <c r="B2" s="1">
        <f>+'Alap pontok, közgazdász'!B2</f>
        <v>0</v>
      </c>
    </row>
    <row r="3" spans="1:8" x14ac:dyDescent="0.3">
      <c r="A3" s="9" t="s">
        <v>349</v>
      </c>
      <c r="B3" s="1">
        <f>MIN(100,E7+E13+E16+E19+E23+E28+E33+E60+E68+E72+E76+E80)</f>
        <v>0</v>
      </c>
    </row>
    <row r="4" spans="1:8" x14ac:dyDescent="0.3">
      <c r="A4" s="9" t="s">
        <v>355</v>
      </c>
      <c r="B4" s="1">
        <f>E82</f>
        <v>0</v>
      </c>
    </row>
    <row r="5" spans="1:8" x14ac:dyDescent="0.3">
      <c r="A5" s="9" t="s">
        <v>385</v>
      </c>
      <c r="B5" s="21">
        <f>B2+B3+B4</f>
        <v>0</v>
      </c>
    </row>
    <row r="7" spans="1:8" x14ac:dyDescent="0.3">
      <c r="A7" s="9" t="s">
        <v>280</v>
      </c>
      <c r="B7" s="15"/>
      <c r="E7" s="7">
        <f>MIN(SUM(E8:E11),100)</f>
        <v>0</v>
      </c>
    </row>
    <row r="8" spans="1:8" x14ac:dyDescent="0.3">
      <c r="A8" t="s">
        <v>276</v>
      </c>
      <c r="B8" s="10"/>
      <c r="E8" s="1">
        <f>IFERROR(VLOOKUP(B8,Segéd!N$17:O$19,2,FALSE),0)</f>
        <v>0</v>
      </c>
    </row>
    <row r="9" spans="1:8" x14ac:dyDescent="0.3">
      <c r="A9" t="s">
        <v>277</v>
      </c>
      <c r="B9" s="10"/>
      <c r="E9" s="1">
        <f>IFERROR(VLOOKUP(B9,Segéd!N$17:O$19,2,FALSE),0)</f>
        <v>0</v>
      </c>
    </row>
    <row r="10" spans="1:8" x14ac:dyDescent="0.3">
      <c r="A10" t="s">
        <v>278</v>
      </c>
      <c r="B10" s="10"/>
      <c r="E10" s="1">
        <f>IFERROR(VLOOKUP(B10,Segéd!N$17:O$19,2,FALSE),0)</f>
        <v>0</v>
      </c>
    </row>
    <row r="11" spans="1:8" x14ac:dyDescent="0.3">
      <c r="A11" t="s">
        <v>279</v>
      </c>
      <c r="B11" s="10"/>
      <c r="E11" s="1">
        <f>IFERROR(VLOOKUP(B11,Segéd!N$17:O$19,2,FALSE),0)</f>
        <v>0</v>
      </c>
    </row>
    <row r="12" spans="1:8" x14ac:dyDescent="0.3">
      <c r="H12" s="15"/>
    </row>
    <row r="13" spans="1:8" x14ac:dyDescent="0.3">
      <c r="A13" s="9" t="s">
        <v>281</v>
      </c>
      <c r="E13" s="7">
        <f>IFERROR(VLOOKUP(B14,Segéd!N21:O22,2,FALSE),0)</f>
        <v>0</v>
      </c>
    </row>
    <row r="14" spans="1:8" x14ac:dyDescent="0.3">
      <c r="A14" t="s">
        <v>282</v>
      </c>
      <c r="B14" s="10"/>
    </row>
    <row r="16" spans="1:8" x14ac:dyDescent="0.3">
      <c r="A16" s="9" t="s">
        <v>285</v>
      </c>
      <c r="E16" s="7">
        <f>IFERROR(VLOOKUP(B17,Segéd!N24:O24,2,FALSE),0)</f>
        <v>0</v>
      </c>
    </row>
    <row r="17" spans="1:6" x14ac:dyDescent="0.3">
      <c r="A17" t="s">
        <v>287</v>
      </c>
      <c r="B17" s="10"/>
    </row>
    <row r="19" spans="1:6" x14ac:dyDescent="0.3">
      <c r="A19" s="9" t="s">
        <v>288</v>
      </c>
      <c r="E19" s="7">
        <f>IFERROR(VLOOKUP(B20,Segéd!N24:O24,2,FALSE),0)</f>
        <v>0</v>
      </c>
      <c r="F19" s="15"/>
    </row>
    <row r="20" spans="1:6" x14ac:dyDescent="0.3">
      <c r="A20" s="16" t="s">
        <v>367</v>
      </c>
      <c r="B20" s="10"/>
    </row>
    <row r="22" spans="1:6" x14ac:dyDescent="0.3">
      <c r="A22" s="9" t="s">
        <v>291</v>
      </c>
    </row>
    <row r="23" spans="1:6" x14ac:dyDescent="0.3">
      <c r="A23" s="9" t="s">
        <v>292</v>
      </c>
      <c r="E23" s="7">
        <f>MIN(SUM(E24:E26),100)</f>
        <v>0</v>
      </c>
    </row>
    <row r="24" spans="1:6" x14ac:dyDescent="0.3">
      <c r="A24" t="s">
        <v>289</v>
      </c>
      <c r="B24" s="10"/>
      <c r="E24" s="1">
        <f>IFERROR(VLOOKUP(B24,Segéd!N26:O28,2,FALSE),0)</f>
        <v>0</v>
      </c>
    </row>
    <row r="25" spans="1:6" x14ac:dyDescent="0.3">
      <c r="A25" t="s">
        <v>371</v>
      </c>
      <c r="B25" s="10"/>
      <c r="E25" s="1">
        <f>IFERROR(VLOOKUP(B25,Segéd!N$21:P$22,3,FALSE),0)</f>
        <v>0</v>
      </c>
    </row>
    <row r="26" spans="1:6" x14ac:dyDescent="0.3">
      <c r="A26" t="s">
        <v>372</v>
      </c>
      <c r="B26" s="10"/>
      <c r="E26" s="1">
        <f>IFERROR(VLOOKUP(B26,Segéd!N$21:P$22,3,FALSE),0)</f>
        <v>0</v>
      </c>
    </row>
    <row r="28" spans="1:6" x14ac:dyDescent="0.3">
      <c r="A28" s="9" t="s">
        <v>293</v>
      </c>
      <c r="E28" s="7">
        <f>MIN(SUM(E29:E31),100)</f>
        <v>0</v>
      </c>
    </row>
    <row r="29" spans="1:6" x14ac:dyDescent="0.3">
      <c r="A29" t="s">
        <v>294</v>
      </c>
      <c r="B29" s="10"/>
      <c r="E29" s="1">
        <f>IFERROR(VLOOKUP(B29,Segéd!N$30:O$30,2,FALSE),0)</f>
        <v>0</v>
      </c>
    </row>
    <row r="30" spans="1:6" x14ac:dyDescent="0.3">
      <c r="A30" t="s">
        <v>295</v>
      </c>
      <c r="B30" s="10"/>
      <c r="E30" s="1">
        <f>IFERROR(VLOOKUP(B30,Segéd!N$30:O$30,2,FALSE),0)</f>
        <v>0</v>
      </c>
    </row>
    <row r="31" spans="1:6" x14ac:dyDescent="0.3">
      <c r="A31" t="s">
        <v>296</v>
      </c>
      <c r="B31" s="10"/>
      <c r="E31" s="1">
        <f>IFERROR(VLOOKUP(B31,Segéd!N$30:O$30,2,FALSE),0)</f>
        <v>0</v>
      </c>
    </row>
    <row r="33" spans="1:5" x14ac:dyDescent="0.3">
      <c r="A33" s="9" t="s">
        <v>298</v>
      </c>
      <c r="E33" s="7">
        <f>MIN(100,E34+E38+E41+E43+E46+E49+E52+E54+E56)</f>
        <v>0</v>
      </c>
    </row>
    <row r="34" spans="1:5" x14ac:dyDescent="0.3">
      <c r="A34" s="12" t="s">
        <v>311</v>
      </c>
      <c r="B34" s="12" t="s">
        <v>299</v>
      </c>
      <c r="E34" s="13">
        <f>MIN(SUM(E35:E37),100)</f>
        <v>0</v>
      </c>
    </row>
    <row r="35" spans="1:5" x14ac:dyDescent="0.3">
      <c r="A35" s="11"/>
      <c r="B35" s="11"/>
      <c r="E35" s="1">
        <f>IFERROR(VLOOKUP(B35,Segéd!N$32:O$34,2,FALSE),0)</f>
        <v>0</v>
      </c>
    </row>
    <row r="36" spans="1:5" x14ac:dyDescent="0.3">
      <c r="A36" s="11"/>
      <c r="B36" s="11"/>
      <c r="E36" s="1">
        <f>IFERROR(VLOOKUP(B36,Segéd!N$32:O$34,2,FALSE),0)</f>
        <v>0</v>
      </c>
    </row>
    <row r="37" spans="1:5" x14ac:dyDescent="0.3">
      <c r="A37" s="11"/>
      <c r="B37" s="11"/>
      <c r="E37" s="1">
        <f>IFERROR(VLOOKUP(B37,Segéd!N$32:O$34,2,FALSE),0)</f>
        <v>0</v>
      </c>
    </row>
    <row r="38" spans="1:5" x14ac:dyDescent="0.3">
      <c r="A38" t="s">
        <v>312</v>
      </c>
      <c r="B38" t="s">
        <v>299</v>
      </c>
      <c r="E38" s="13">
        <f>MIN(SUM(E39:E40),60)</f>
        <v>0</v>
      </c>
    </row>
    <row r="39" spans="1:5" x14ac:dyDescent="0.3">
      <c r="A39" s="10"/>
      <c r="B39" s="10"/>
      <c r="E39" s="1">
        <f>IFERROR(VLOOKUP(B39,Segéd!N$36:O$37,2,FALSE),0)</f>
        <v>0</v>
      </c>
    </row>
    <row r="40" spans="1:5" x14ac:dyDescent="0.3">
      <c r="A40" s="10"/>
      <c r="B40" s="10"/>
      <c r="E40" s="1">
        <f>IFERROR(VLOOKUP(B40,Segéd!N$36:O$37,2,FALSE),0)</f>
        <v>0</v>
      </c>
    </row>
    <row r="41" spans="1:5" x14ac:dyDescent="0.3">
      <c r="A41" t="s">
        <v>315</v>
      </c>
      <c r="B41" t="s">
        <v>299</v>
      </c>
      <c r="E41" s="13">
        <f>E42</f>
        <v>0</v>
      </c>
    </row>
    <row r="42" spans="1:5" x14ac:dyDescent="0.3">
      <c r="A42" s="10"/>
      <c r="B42" s="10"/>
      <c r="E42" s="1">
        <f>IFERROR(VLOOKUP(B42,Segéd!N$39:O$39,2,FALSE),0)</f>
        <v>0</v>
      </c>
    </row>
    <row r="43" spans="1:5" x14ac:dyDescent="0.3">
      <c r="A43" t="s">
        <v>317</v>
      </c>
      <c r="E43" s="13">
        <f>MIN(SUM(E44:E45),60)</f>
        <v>0</v>
      </c>
    </row>
    <row r="44" spans="1:5" x14ac:dyDescent="0.3">
      <c r="B44" s="10"/>
      <c r="E44" s="1">
        <f>IFERROR(VLOOKUP(B44,Segéd!N$41:O$41,2,FALSE),0)</f>
        <v>0</v>
      </c>
    </row>
    <row r="45" spans="1:5" x14ac:dyDescent="0.3">
      <c r="B45" s="10"/>
      <c r="E45" s="1">
        <f>IFERROR(VLOOKUP(B45,Segéd!N$41:O$41,2,FALSE),0)</f>
        <v>0</v>
      </c>
    </row>
    <row r="46" spans="1:5" x14ac:dyDescent="0.3">
      <c r="A46" t="s">
        <v>319</v>
      </c>
      <c r="E46" s="13">
        <f>MIN(SUM(E47:E48),40)</f>
        <v>0</v>
      </c>
    </row>
    <row r="47" spans="1:5" x14ac:dyDescent="0.3">
      <c r="B47" s="10"/>
      <c r="E47" s="1">
        <f>IFERROR(VLOOKUP(B47,Segéd!N$43:O$44,2,FALSE),0)</f>
        <v>0</v>
      </c>
    </row>
    <row r="48" spans="1:5" x14ac:dyDescent="0.3">
      <c r="B48" s="10"/>
      <c r="E48" s="1">
        <f>IFERROR(VLOOKUP(B48,Segéd!N$43:O$44,2,FALSE),0)</f>
        <v>0</v>
      </c>
    </row>
    <row r="49" spans="1:5" x14ac:dyDescent="0.3">
      <c r="A49" t="s">
        <v>321</v>
      </c>
      <c r="E49" s="13">
        <f>MIN(SUM(E50:E51),100)</f>
        <v>0</v>
      </c>
    </row>
    <row r="50" spans="1:5" x14ac:dyDescent="0.3">
      <c r="B50" s="10"/>
      <c r="E50" s="1">
        <f>IFERROR(VLOOKUP(B50,Segéd!N$46:O$49,2,FALSE),0)</f>
        <v>0</v>
      </c>
    </row>
    <row r="51" spans="1:5" x14ac:dyDescent="0.3">
      <c r="B51" s="10"/>
      <c r="E51" s="1">
        <f>IFERROR(VLOOKUP(B51,Segéd!N$46:O$49,2,FALSE),0)</f>
        <v>0</v>
      </c>
    </row>
    <row r="52" spans="1:5" x14ac:dyDescent="0.3">
      <c r="A52" t="s">
        <v>326</v>
      </c>
      <c r="E52" s="13">
        <f>E53</f>
        <v>0</v>
      </c>
    </row>
    <row r="53" spans="1:5" x14ac:dyDescent="0.3">
      <c r="B53" s="10"/>
      <c r="E53" s="1">
        <f>IFERROR(VLOOKUP(B53,Segéd!N$39:O$39,2,FALSE),0)</f>
        <v>0</v>
      </c>
    </row>
    <row r="54" spans="1:5" x14ac:dyDescent="0.3">
      <c r="A54" t="s">
        <v>327</v>
      </c>
      <c r="E54" s="13">
        <f>E55</f>
        <v>0</v>
      </c>
    </row>
    <row r="55" spans="1:5" x14ac:dyDescent="0.3">
      <c r="B55" s="10"/>
      <c r="E55" s="1">
        <f>IFERROR(VLOOKUP(B55,Segéd!N$38:P$38,3,FALSE),0)</f>
        <v>0</v>
      </c>
    </row>
    <row r="56" spans="1:5" x14ac:dyDescent="0.3">
      <c r="A56" t="s">
        <v>328</v>
      </c>
      <c r="E56" s="13">
        <f>MIN(SUM(E57:E58),100)</f>
        <v>0</v>
      </c>
    </row>
    <row r="57" spans="1:5" x14ac:dyDescent="0.3">
      <c r="B57" s="10"/>
      <c r="E57" s="1">
        <f>IFERROR(VLOOKUP(B57,Segéd!N$51:O$56,2,FALSE),0)</f>
        <v>0</v>
      </c>
    </row>
    <row r="58" spans="1:5" x14ac:dyDescent="0.3">
      <c r="B58" s="10"/>
      <c r="E58" s="1">
        <f>IFERROR(VLOOKUP(B58,Segéd!N$51:O$56,2,FALSE),0)</f>
        <v>0</v>
      </c>
    </row>
    <row r="60" spans="1:5" x14ac:dyDescent="0.3">
      <c r="A60" s="9" t="s">
        <v>335</v>
      </c>
      <c r="E60" s="7">
        <f>MIN(100,SUM(E61:E65))</f>
        <v>0</v>
      </c>
    </row>
    <row r="61" spans="1:5" x14ac:dyDescent="0.3">
      <c r="A61" t="s">
        <v>336</v>
      </c>
      <c r="B61" s="10"/>
      <c r="E61" s="13">
        <f>IFERROR(VLOOKUP(B61,Segéd!N$21:O$22,2,FALSE),0)</f>
        <v>0</v>
      </c>
    </row>
    <row r="62" spans="1:5" x14ac:dyDescent="0.3">
      <c r="A62" t="s">
        <v>337</v>
      </c>
      <c r="B62" s="10"/>
      <c r="E62" s="13">
        <f>IFERROR(VLOOKUP(B62,Segéd!N$58:O$61,2,FALSE),0)</f>
        <v>0</v>
      </c>
    </row>
    <row r="63" spans="1:5" x14ac:dyDescent="0.3">
      <c r="A63" t="s">
        <v>338</v>
      </c>
      <c r="B63" s="10"/>
      <c r="E63" s="13">
        <f>IFERROR(VLOOKUP(B63,Segéd!N$63:O$67,2,FALSE),0)</f>
        <v>0</v>
      </c>
    </row>
    <row r="64" spans="1:5" x14ac:dyDescent="0.3">
      <c r="A64" t="s">
        <v>373</v>
      </c>
      <c r="B64" s="10"/>
      <c r="E64" s="13">
        <f>IFERROR(VLOOKUP(B64,Segéd!N$58:P$61,3,FALSE),0)</f>
        <v>0</v>
      </c>
    </row>
    <row r="65" spans="1:6" x14ac:dyDescent="0.3">
      <c r="A65" t="s">
        <v>339</v>
      </c>
      <c r="B65" s="10"/>
      <c r="E65" s="13">
        <f>IFERROR(VLOOKUP(B65,Segéd!N$21:Q$22,4,FALSE),0)</f>
        <v>0</v>
      </c>
    </row>
    <row r="67" spans="1:6" x14ac:dyDescent="0.3">
      <c r="A67" s="9" t="s">
        <v>340</v>
      </c>
    </row>
    <row r="68" spans="1:6" x14ac:dyDescent="0.3">
      <c r="A68" t="s">
        <v>341</v>
      </c>
      <c r="B68" s="10"/>
      <c r="E68" s="7">
        <f>IFERROR(VLOOKUP(B68,Segéd!N$69:Q$71,2,FALSE),0)</f>
        <v>0</v>
      </c>
      <c r="F68" s="15"/>
    </row>
    <row r="70" spans="1:6" x14ac:dyDescent="0.3">
      <c r="A70" s="9" t="s">
        <v>345</v>
      </c>
    </row>
    <row r="71" spans="1:6" x14ac:dyDescent="0.3">
      <c r="A71" t="s">
        <v>346</v>
      </c>
    </row>
    <row r="72" spans="1:6" x14ac:dyDescent="0.3">
      <c r="B72" s="10"/>
      <c r="E72" s="7">
        <f>IFERROR(VLOOKUP(B72,Segéd!N$73:Q$77,2,FALSE),0)</f>
        <v>0</v>
      </c>
      <c r="F72" s="15"/>
    </row>
    <row r="74" spans="1:6" x14ac:dyDescent="0.3">
      <c r="A74" s="9" t="s">
        <v>374</v>
      </c>
    </row>
    <row r="75" spans="1:6" x14ac:dyDescent="0.3">
      <c r="A75" t="s">
        <v>375</v>
      </c>
    </row>
    <row r="76" spans="1:6" x14ac:dyDescent="0.3">
      <c r="B76" s="10"/>
      <c r="E76" s="7">
        <f>IFERROR(VLOOKUP(B76,Segéd!N$30:Q$30,3,FALSE),0)</f>
        <v>0</v>
      </c>
    </row>
    <row r="78" spans="1:6" x14ac:dyDescent="0.3">
      <c r="A78" s="9" t="s">
        <v>377</v>
      </c>
    </row>
    <row r="79" spans="1:6" x14ac:dyDescent="0.3">
      <c r="A79" t="s">
        <v>378</v>
      </c>
    </row>
    <row r="80" spans="1:6" x14ac:dyDescent="0.3">
      <c r="B80" s="10"/>
      <c r="E80" s="7">
        <f>IFERROR(VLOOKUP(B80,Segéd!N$30:Q$30,4,FALSE),0)</f>
        <v>0</v>
      </c>
    </row>
    <row r="82" spans="1:5" x14ac:dyDescent="0.3">
      <c r="A82" s="9" t="s">
        <v>376</v>
      </c>
      <c r="E82" s="7">
        <f>MAX(E83:E84)+E85</f>
        <v>0</v>
      </c>
    </row>
    <row r="83" spans="1:5" x14ac:dyDescent="0.3">
      <c r="A83" t="s">
        <v>352</v>
      </c>
      <c r="B83" s="10"/>
      <c r="E83" s="13">
        <f>IF(B83="igen",16,0)</f>
        <v>0</v>
      </c>
    </row>
    <row r="84" spans="1:5" x14ac:dyDescent="0.3">
      <c r="A84" t="s">
        <v>353</v>
      </c>
      <c r="B84" s="10"/>
      <c r="E84" s="13">
        <f>IF(B84="igen",32,0)</f>
        <v>0</v>
      </c>
    </row>
    <row r="85" spans="1:5" x14ac:dyDescent="0.3">
      <c r="A85" t="s">
        <v>354</v>
      </c>
      <c r="B85" s="10"/>
      <c r="E85" s="13">
        <f>IF(B85="igen",32,0)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showInputMessage="1" showErrorMessage="1" xr:uid="{1278C1C5-9AE4-4ED5-B097-B6AFB578292F}">
          <x14:formula1>
            <xm:f>Segéd!$N$16:$N$19</xm:f>
          </x14:formula1>
          <xm:sqref>B8:B11</xm:sqref>
        </x14:dataValidation>
        <x14:dataValidation type="list" showInputMessage="1" showErrorMessage="1" xr:uid="{23BC5147-B0BC-41E3-937D-063791C6E19A}">
          <x14:formula1>
            <xm:f>Segéd!$N$20:$N$22</xm:f>
          </x14:formula1>
          <xm:sqref>B14 B25:B26 B61 B65</xm:sqref>
        </x14:dataValidation>
        <x14:dataValidation type="list" showInputMessage="1" showErrorMessage="1" xr:uid="{0B080197-6BE7-4CF1-A411-9FCF0BEDA8B1}">
          <x14:formula1>
            <xm:f>Segéd!$N$23:$N$24</xm:f>
          </x14:formula1>
          <xm:sqref>B17 B20</xm:sqref>
        </x14:dataValidation>
        <x14:dataValidation type="list" showInputMessage="1" showErrorMessage="1" xr:uid="{89BF5306-E484-4E9D-BA5F-02A75E150046}">
          <x14:formula1>
            <xm:f>Segéd!$N$25:$N$28</xm:f>
          </x14:formula1>
          <xm:sqref>B24</xm:sqref>
        </x14:dataValidation>
        <x14:dataValidation type="list" showInputMessage="1" showErrorMessage="1" xr:uid="{96B4F52A-B7EC-4F7C-B1FA-927A918AAD74}">
          <x14:formula1>
            <xm:f>Segéd!$N$29:$N$30</xm:f>
          </x14:formula1>
          <xm:sqref>B29:B31 B83:B85 B76 B80</xm:sqref>
        </x14:dataValidation>
        <x14:dataValidation type="list" showInputMessage="1" showErrorMessage="1" xr:uid="{FB8BC46C-F0C5-4B3C-817D-8AA500BCB162}">
          <x14:formula1>
            <xm:f>Segéd!$N$31:$N$34</xm:f>
          </x14:formula1>
          <xm:sqref>B35:B37</xm:sqref>
        </x14:dataValidation>
        <x14:dataValidation type="list" showInputMessage="1" showErrorMessage="1" xr:uid="{FF86EE0E-40E9-4389-866C-C583298C9EA9}">
          <x14:formula1>
            <xm:f>Segéd!$R$1:$R$34</xm:f>
          </x14:formula1>
          <xm:sqref>A35:A37 A42 A39:A40</xm:sqref>
        </x14:dataValidation>
        <x14:dataValidation type="list" showInputMessage="1" showErrorMessage="1" xr:uid="{B2775FAF-0BFB-4BA0-898D-DDC648153384}">
          <x14:formula1>
            <xm:f>Segéd!$N$35:$N$37</xm:f>
          </x14:formula1>
          <xm:sqref>B39:B40</xm:sqref>
        </x14:dataValidation>
        <x14:dataValidation type="list" showInputMessage="1" showErrorMessage="1" xr:uid="{CB78EB56-7545-4456-AD95-29F0CD4D3663}">
          <x14:formula1>
            <xm:f>Segéd!$N$38:$N$39</xm:f>
          </x14:formula1>
          <xm:sqref>B42 B53 B55</xm:sqref>
        </x14:dataValidation>
        <x14:dataValidation type="list" showInputMessage="1" showErrorMessage="1" xr:uid="{C629250E-FEF3-4732-81CB-A2C995DF1F7C}">
          <x14:formula1>
            <xm:f>Segéd!$N$40:$N$41</xm:f>
          </x14:formula1>
          <xm:sqref>B44:B45</xm:sqref>
        </x14:dataValidation>
        <x14:dataValidation type="list" showInputMessage="1" showErrorMessage="1" xr:uid="{669BF9DE-EC1C-4EA5-9D4E-57DE4B20BFFD}">
          <x14:formula1>
            <xm:f>Segéd!$N$42:$N$44</xm:f>
          </x14:formula1>
          <xm:sqref>B47:B48</xm:sqref>
        </x14:dataValidation>
        <x14:dataValidation type="list" showInputMessage="1" showErrorMessage="1" xr:uid="{82405776-615E-4019-BB5A-665EFC8D2F5D}">
          <x14:formula1>
            <xm:f>Segéd!$N$45:$N$49</xm:f>
          </x14:formula1>
          <xm:sqref>B50:B51</xm:sqref>
        </x14:dataValidation>
        <x14:dataValidation type="list" showInputMessage="1" showErrorMessage="1" xr:uid="{43370420-086D-4B1E-8577-B8B10692E6A3}">
          <x14:formula1>
            <xm:f>Segéd!$N$50:$N$56</xm:f>
          </x14:formula1>
          <xm:sqref>B57:B58</xm:sqref>
        </x14:dataValidation>
        <x14:dataValidation type="list" showInputMessage="1" showErrorMessage="1" xr:uid="{8FDFCBED-A085-4B8A-A2AB-B188183A8A1E}">
          <x14:formula1>
            <xm:f>Segéd!$N$57:$N$61</xm:f>
          </x14:formula1>
          <xm:sqref>B62 B64</xm:sqref>
        </x14:dataValidation>
        <x14:dataValidation type="list" showInputMessage="1" showErrorMessage="1" xr:uid="{8FB88443-82B5-4EE4-89E1-DEFCB39F1AAB}">
          <x14:formula1>
            <xm:f>Segéd!$N$62:$N$67</xm:f>
          </x14:formula1>
          <xm:sqref>B63</xm:sqref>
        </x14:dataValidation>
        <x14:dataValidation type="list" showInputMessage="1" showErrorMessage="1" xr:uid="{0054DDB9-883C-42BA-A70A-4FC6B4E599FF}">
          <x14:formula1>
            <xm:f>Segéd!$N$68:$N$71</xm:f>
          </x14:formula1>
          <xm:sqref>B68</xm:sqref>
        </x14:dataValidation>
        <x14:dataValidation type="list" showInputMessage="1" showErrorMessage="1" xr:uid="{84CA7863-78A8-49DB-B2EE-F06AD2C6A8BA}">
          <x14:formula1>
            <xm:f>Segéd!$N$72:$N$77</xm:f>
          </x14:formula1>
          <xm:sqref>B72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7F614-53BC-4203-83D6-F11C01A0562B}">
  <dimension ref="A1:G34"/>
  <sheetViews>
    <sheetView workbookViewId="0">
      <pane ySplit="4" topLeftCell="A5" activePane="bottomLeft" state="frozen"/>
      <selection pane="bottomLeft" activeCell="B8" sqref="B8"/>
    </sheetView>
  </sheetViews>
  <sheetFormatPr defaultRowHeight="14.4" x14ac:dyDescent="0.3"/>
  <cols>
    <col min="1" max="1" width="27.77734375" customWidth="1"/>
    <col min="2" max="3" width="12.77734375" style="1" customWidth="1"/>
    <col min="4" max="4" width="12.77734375" customWidth="1"/>
    <col min="5" max="5" width="8.88671875" customWidth="1"/>
    <col min="6" max="7" width="9" style="1" hidden="1" customWidth="1"/>
  </cols>
  <sheetData>
    <row r="1" spans="1:6" x14ac:dyDescent="0.3">
      <c r="A1" s="17" t="s">
        <v>379</v>
      </c>
    </row>
    <row r="2" spans="1:6" x14ac:dyDescent="0.3">
      <c r="A2" s="9" t="s">
        <v>360</v>
      </c>
      <c r="B2" s="20">
        <f>MAX(B3+B4,2*B4,4*F28,F33)</f>
        <v>0</v>
      </c>
    </row>
    <row r="3" spans="1:6" x14ac:dyDescent="0.3">
      <c r="A3" s="9" t="s">
        <v>361</v>
      </c>
      <c r="B3" s="1">
        <f>F6+F15</f>
        <v>0</v>
      </c>
    </row>
    <row r="4" spans="1:6" x14ac:dyDescent="0.3">
      <c r="A4" s="9" t="s">
        <v>362</v>
      </c>
      <c r="B4" s="1">
        <f>MAX(G19:G26)+MAX(LARGE(G19:G26,2),F28)</f>
        <v>0</v>
      </c>
    </row>
    <row r="6" spans="1:6" x14ac:dyDescent="0.3">
      <c r="A6" s="9" t="s">
        <v>37</v>
      </c>
      <c r="F6" s="7">
        <f>SUM(F8:F13)</f>
        <v>0</v>
      </c>
    </row>
    <row r="7" spans="1:6" x14ac:dyDescent="0.3">
      <c r="A7" t="s">
        <v>6</v>
      </c>
      <c r="B7" s="1" t="s">
        <v>1</v>
      </c>
      <c r="C7" s="1" t="s">
        <v>2</v>
      </c>
    </row>
    <row r="8" spans="1:6" x14ac:dyDescent="0.3">
      <c r="A8" s="3" t="s">
        <v>7</v>
      </c>
      <c r="B8" s="2"/>
      <c r="C8" s="2"/>
      <c r="F8" s="1">
        <f>SUM(B8:C8)</f>
        <v>0</v>
      </c>
    </row>
    <row r="9" spans="1:6" x14ac:dyDescent="0.3">
      <c r="A9" t="s">
        <v>0</v>
      </c>
      <c r="B9" s="2"/>
      <c r="C9" s="2"/>
      <c r="F9" s="1">
        <f>SUM(B9:C9)</f>
        <v>0</v>
      </c>
    </row>
    <row r="10" spans="1:6" x14ac:dyDescent="0.3">
      <c r="A10" t="s">
        <v>3</v>
      </c>
      <c r="B10" s="2"/>
      <c r="C10" s="2"/>
      <c r="F10" s="1">
        <f>2*SUM(B10:C10)</f>
        <v>0</v>
      </c>
    </row>
    <row r="11" spans="1:6" x14ac:dyDescent="0.3">
      <c r="A11" t="s">
        <v>4</v>
      </c>
      <c r="B11" s="2"/>
      <c r="C11" s="2"/>
      <c r="F11" s="1">
        <f>2*SUM(B11:C11)</f>
        <v>0</v>
      </c>
    </row>
    <row r="12" spans="1:6" x14ac:dyDescent="0.3">
      <c r="A12" s="4"/>
      <c r="B12" s="2"/>
      <c r="C12" s="2"/>
      <c r="F12" s="1">
        <f>2*SUM(B12:C12)</f>
        <v>0</v>
      </c>
    </row>
    <row r="13" spans="1:6" x14ac:dyDescent="0.3">
      <c r="A13" s="4"/>
      <c r="B13" s="2"/>
      <c r="C13" s="2"/>
      <c r="F13" s="1">
        <f>2*SUM(B13:C13)</f>
        <v>0</v>
      </c>
    </row>
    <row r="15" spans="1:6" x14ac:dyDescent="0.3">
      <c r="A15" s="9" t="s">
        <v>91</v>
      </c>
      <c r="F15" s="7">
        <f>ROUND(AVERAGE(F19:F22,MAX(F23:F26)),0)</f>
        <v>0</v>
      </c>
    </row>
    <row r="16" spans="1:6" x14ac:dyDescent="0.3">
      <c r="A16" s="16" t="s">
        <v>380</v>
      </c>
    </row>
    <row r="17" spans="1:7" x14ac:dyDescent="0.3">
      <c r="A17" s="16" t="s">
        <v>381</v>
      </c>
    </row>
    <row r="18" spans="1:7" x14ac:dyDescent="0.3">
      <c r="A18" t="s">
        <v>6</v>
      </c>
      <c r="B18" s="1" t="s">
        <v>382</v>
      </c>
      <c r="C18" s="1" t="s">
        <v>89</v>
      </c>
      <c r="D18" s="1" t="s">
        <v>92</v>
      </c>
    </row>
    <row r="19" spans="1:7" x14ac:dyDescent="0.3">
      <c r="A19" s="5" t="s">
        <v>5</v>
      </c>
      <c r="B19" s="4"/>
      <c r="C19" s="2"/>
      <c r="D19" s="6"/>
      <c r="F19" s="1">
        <f>MAX(C19,IFERROR(VLOOKUP(D19,Segéd!N$1:O$5,2,FALSE),0))</f>
        <v>0</v>
      </c>
      <c r="G19" s="1">
        <f>MAX(IF(B19="emelt szintű",C19,ROUND(C19*2/3,0)),IFERROR(VLOOKUP(D19,Segéd!N$1:P$5,3,FALSE),0))</f>
        <v>0</v>
      </c>
    </row>
    <row r="20" spans="1:7" x14ac:dyDescent="0.3">
      <c r="A20" t="s">
        <v>3</v>
      </c>
      <c r="B20" s="4"/>
      <c r="C20" s="2"/>
      <c r="D20" s="6"/>
      <c r="F20" s="1">
        <f>MAX(C20,IFERROR(VLOOKUP(D20,Segéd!N$1:O$5,2,FALSE),0))</f>
        <v>0</v>
      </c>
      <c r="G20" s="1">
        <f>MAX(IF(B20="emelt szintű",C20,ROUND(C20*2/3,0)),IFERROR(VLOOKUP(D20,Segéd!N$1:P$5,3,FALSE),0))</f>
        <v>0</v>
      </c>
    </row>
    <row r="21" spans="1:7" x14ac:dyDescent="0.3">
      <c r="A21" t="s">
        <v>4</v>
      </c>
      <c r="B21" s="4"/>
      <c r="C21" s="2"/>
      <c r="D21" s="6"/>
      <c r="F21" s="1">
        <f>MAX(C21,IFERROR(VLOOKUP(D21,Segéd!N$1:O$5,2,FALSE),0))</f>
        <v>0</v>
      </c>
      <c r="G21" s="1">
        <f>MAX(IF(B21="emelt szintű",C21,ROUND(C21*2/3,0)),IFERROR(VLOOKUP(D21,Segéd!N$1:P$5,3,FALSE),0))</f>
        <v>0</v>
      </c>
    </row>
    <row r="22" spans="1:7" x14ac:dyDescent="0.3">
      <c r="A22" s="4"/>
      <c r="B22" s="4"/>
      <c r="C22" s="2"/>
      <c r="D22" s="6"/>
      <c r="F22" s="1">
        <f>MAX(C22,IFERROR(VLOOKUP(D22,Segéd!N$1:O$5,2,FALSE),0))</f>
        <v>0</v>
      </c>
      <c r="G22" s="1">
        <f>IFERROR(VLOOKUP(A22,Segéd!C:E,3,FALSE),0)*MAX(IF(B22="emelt szintű",C22,ROUND(C22*2/3,0)),IFERROR(VLOOKUP(D22,Segéd!N$1:P$5,3,FALSE),0))</f>
        <v>0</v>
      </c>
    </row>
    <row r="23" spans="1:7" x14ac:dyDescent="0.3">
      <c r="A23" s="4" t="s">
        <v>88</v>
      </c>
      <c r="B23" s="4"/>
      <c r="C23" s="2"/>
      <c r="D23" s="6"/>
      <c r="F23" s="1">
        <f>MAX(C23,IFERROR(VLOOKUP(D23,Segéd!N$1:O$5,2,FALSE),0))</f>
        <v>0</v>
      </c>
      <c r="G23" s="1">
        <f>IFERROR(VLOOKUP(A23,Segéd!H:J,3,FALSE),0)*MAX(IF(B23="emelt szintű",C23,ROUND(C23*2/3,0)),IFERROR(VLOOKUP(D23,Segéd!N$1:P$5,3,FALSE),0))</f>
        <v>0</v>
      </c>
    </row>
    <row r="24" spans="1:7" x14ac:dyDescent="0.3">
      <c r="A24" t="s">
        <v>90</v>
      </c>
      <c r="D24" s="1"/>
    </row>
    <row r="25" spans="1:7" x14ac:dyDescent="0.3">
      <c r="A25" s="4" t="s">
        <v>88</v>
      </c>
      <c r="B25" s="4"/>
      <c r="C25" s="2"/>
      <c r="D25" s="6"/>
      <c r="F25" s="1">
        <f>MAX(C25,IFERROR(VLOOKUP(D25,Segéd!N$1:O$5,2,FALSE),0))</f>
        <v>0</v>
      </c>
      <c r="G25" s="1">
        <f>IFERROR(VLOOKUP(A25,Segéd!H:J,3,FALSE),0)*MAX(IF(B25="emelt szintű",C25,ROUND(C25*2/3,0)),IFERROR(VLOOKUP(D25,Segéd!N$1:P$5,3,FALSE),0))</f>
        <v>0</v>
      </c>
    </row>
    <row r="26" spans="1:7" x14ac:dyDescent="0.3">
      <c r="A26" s="4"/>
      <c r="B26" s="4"/>
      <c r="C26" s="2"/>
      <c r="D26" s="6"/>
      <c r="F26" s="1">
        <f>MAX(C26,IFERROR(VLOOKUP(D26,Segéd!N$1:O$5,2,FALSE),0))</f>
        <v>0</v>
      </c>
      <c r="G26" s="1">
        <f>IFERROR(VLOOKUP(A26,Segéd!H:J,3,FALSE),0)*MAX(IF(B26="emelt szintű",C26,ROUND(C26*2/3,0)),IFERROR(VLOOKUP(D26,Segéd!N$1:P$5,3,FALSE),0))</f>
        <v>0</v>
      </c>
    </row>
    <row r="28" spans="1:7" x14ac:dyDescent="0.3">
      <c r="A28" s="9" t="s">
        <v>269</v>
      </c>
      <c r="F28" s="7">
        <f>MAX(B31,IFERROR(VLOOKUP(C31,Segéd!N$6:O$8,2,FALSE),0))</f>
        <v>0</v>
      </c>
    </row>
    <row r="29" spans="1:7" x14ac:dyDescent="0.3">
      <c r="A29" s="16" t="s">
        <v>363</v>
      </c>
    </row>
    <row r="30" spans="1:7" x14ac:dyDescent="0.3">
      <c r="A30" s="16" t="s">
        <v>364</v>
      </c>
      <c r="B30" s="1" t="s">
        <v>89</v>
      </c>
      <c r="C30" s="1" t="s">
        <v>92</v>
      </c>
    </row>
    <row r="31" spans="1:7" x14ac:dyDescent="0.3">
      <c r="A31" t="s">
        <v>268</v>
      </c>
      <c r="B31" s="2"/>
      <c r="C31" s="6"/>
    </row>
    <row r="33" spans="1:6" x14ac:dyDescent="0.3">
      <c r="A33" s="9" t="s">
        <v>270</v>
      </c>
      <c r="F33" s="7">
        <f>IFERROR(VLOOKUP(B34,Segéd!N10:O15,2,FALSE),0)</f>
        <v>0</v>
      </c>
    </row>
    <row r="34" spans="1:6" x14ac:dyDescent="0.3">
      <c r="A34" t="s">
        <v>273</v>
      </c>
      <c r="B34" s="10"/>
      <c r="C3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 xr:uid="{25CF813F-D398-4BE8-8326-0DA47370D62E}">
          <x14:formula1>
            <xm:f>Segéd!$B$1:$B$77</xm:f>
          </x14:formula1>
          <xm:sqref>B31 C25:C26 C19:C23</xm:sqref>
        </x14:dataValidation>
        <x14:dataValidation type="list" allowBlank="1" showInputMessage="1" showErrorMessage="1" xr:uid="{80444711-310A-4980-8A63-789BCC18B745}">
          <x14:formula1>
            <xm:f>Segéd!$C$1:$C$30</xm:f>
          </x14:formula1>
          <xm:sqref>A12 A22</xm:sqref>
        </x14:dataValidation>
        <x14:dataValidation type="list" showInputMessage="1" showErrorMessage="1" xr:uid="{6F9A1734-D7EC-4997-B040-BF9EE3C73F4C}">
          <x14:formula1>
            <xm:f>Segéd!$N$1:$N$5</xm:f>
          </x14:formula1>
          <xm:sqref>B8:C13</xm:sqref>
        </x14:dataValidation>
        <x14:dataValidation type="list" allowBlank="1" showInputMessage="1" showErrorMessage="1" xr:uid="{65DAA1BB-7294-4D2D-A51C-09B8D3AA05C0}">
          <x14:formula1>
            <xm:f>Segéd!$N$1:$N$5</xm:f>
          </x14:formula1>
          <xm:sqref>D19:D23 D25:D26</xm:sqref>
        </x14:dataValidation>
        <x14:dataValidation type="list" allowBlank="1" showInputMessage="1" showErrorMessage="1" xr:uid="{C3D16D35-C960-48C7-9E8C-AC7EAB8D9AA5}">
          <x14:formula1>
            <xm:f>Segéd!$N$6:$N$8</xm:f>
          </x14:formula1>
          <xm:sqref>C31</xm:sqref>
        </x14:dataValidation>
        <x14:dataValidation type="list" allowBlank="1" showInputMessage="1" showErrorMessage="1" xr:uid="{978B3509-89D0-44F1-B27C-F99612163A00}">
          <x14:formula1>
            <xm:f>Segéd!$H$1:$H$195</xm:f>
          </x14:formula1>
          <xm:sqref>A23 A25:A26</xm:sqref>
        </x14:dataValidation>
        <x14:dataValidation type="list" showInputMessage="1" showErrorMessage="1" xr:uid="{2ED5749C-DA66-4902-928A-5112442A1966}">
          <x14:formula1>
            <xm:f>Segéd!$N$9:$N$15</xm:f>
          </x14:formula1>
          <xm:sqref>B34</xm:sqref>
        </x14:dataValidation>
        <x14:dataValidation type="list" allowBlank="1" showInputMessage="1" showErrorMessage="1" xr:uid="{17DC26FF-BEEA-448D-B6FA-6C5C9EDB1926}">
          <x14:formula1>
            <xm:f>Segéd!$F$1:$F$35</xm:f>
          </x14:formula1>
          <xm:sqref>A13</xm:sqref>
        </x14:dataValidation>
        <x14:dataValidation type="list" allowBlank="1" showInputMessage="1" showErrorMessage="1" xr:uid="{46BAF4F5-4C06-476D-8C7D-16476E8E37A0}">
          <x14:formula1>
            <xm:f>Segéd!$N$78:$N$80</xm:f>
          </x14:formula1>
          <xm:sqref>B19:B23 B25:B26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FB35-DBD6-4D29-A2BA-680DE280CA0A}">
  <dimension ref="A1:I83"/>
  <sheetViews>
    <sheetView workbookViewId="0">
      <pane ySplit="5" topLeftCell="A6" activePane="bottomLeft" state="frozen"/>
      <selection pane="bottomLeft" activeCell="A5" sqref="A5"/>
    </sheetView>
  </sheetViews>
  <sheetFormatPr defaultRowHeight="14.4" x14ac:dyDescent="0.3"/>
  <cols>
    <col min="1" max="1" width="37.33203125" customWidth="1"/>
    <col min="2" max="2" width="12.77734375" customWidth="1"/>
    <col min="4" max="4" width="8.88671875" style="1" customWidth="1"/>
    <col min="5" max="5" width="8.88671875" hidden="1" customWidth="1"/>
    <col min="8" max="8" width="21.44140625" customWidth="1"/>
    <col min="9" max="9" width="8.88671875" style="1"/>
  </cols>
  <sheetData>
    <row r="1" spans="1:5" x14ac:dyDescent="0.3">
      <c r="A1" s="17" t="s">
        <v>379</v>
      </c>
    </row>
    <row r="2" spans="1:5" x14ac:dyDescent="0.3">
      <c r="A2" s="9" t="s">
        <v>348</v>
      </c>
      <c r="B2" s="1">
        <f>+'Alap pontok, műszaki'!B2</f>
        <v>0</v>
      </c>
    </row>
    <row r="3" spans="1:5" x14ac:dyDescent="0.3">
      <c r="A3" s="9" t="s">
        <v>349</v>
      </c>
      <c r="B3" s="1">
        <f>MIN(100,E7+E13+E16+E19+E23+E28+E33+E58+E66+E70+E74+E78)</f>
        <v>0</v>
      </c>
    </row>
    <row r="4" spans="1:5" x14ac:dyDescent="0.3">
      <c r="A4" s="9" t="s">
        <v>355</v>
      </c>
      <c r="B4" s="1">
        <f>E80</f>
        <v>0</v>
      </c>
    </row>
    <row r="5" spans="1:5" x14ac:dyDescent="0.3">
      <c r="A5" s="9" t="s">
        <v>385</v>
      </c>
      <c r="B5" s="21">
        <f>B2+B3+B4</f>
        <v>0</v>
      </c>
    </row>
    <row r="7" spans="1:5" x14ac:dyDescent="0.3">
      <c r="A7" s="9" t="s">
        <v>280</v>
      </c>
      <c r="E7" s="7">
        <f>MIN(SUM(E8:E11),100)</f>
        <v>0</v>
      </c>
    </row>
    <row r="8" spans="1:5" x14ac:dyDescent="0.3">
      <c r="A8" t="s">
        <v>276</v>
      </c>
      <c r="B8" s="10"/>
      <c r="E8" s="1">
        <f>IFERROR(VLOOKUP(B8,Segéd!N$17:O$19,2,FALSE),0)</f>
        <v>0</v>
      </c>
    </row>
    <row r="9" spans="1:5" x14ac:dyDescent="0.3">
      <c r="A9" t="s">
        <v>277</v>
      </c>
      <c r="B9" s="10"/>
      <c r="E9" s="1">
        <f>IFERROR(VLOOKUP(B9,Segéd!N$17:O$19,2,FALSE),0)</f>
        <v>0</v>
      </c>
    </row>
    <row r="10" spans="1:5" x14ac:dyDescent="0.3">
      <c r="A10" t="s">
        <v>278</v>
      </c>
      <c r="B10" s="10"/>
      <c r="E10" s="1">
        <f>IFERROR(VLOOKUP(B10,Segéd!N$17:O$19,2,FALSE),0)</f>
        <v>0</v>
      </c>
    </row>
    <row r="11" spans="1:5" x14ac:dyDescent="0.3">
      <c r="A11" t="s">
        <v>279</v>
      </c>
      <c r="B11" s="10"/>
      <c r="E11" s="1">
        <f>IFERROR(VLOOKUP(B11,Segéd!N$17:O$19,2,FALSE),0)</f>
        <v>0</v>
      </c>
    </row>
    <row r="13" spans="1:5" x14ac:dyDescent="0.3">
      <c r="A13" s="9" t="s">
        <v>281</v>
      </c>
      <c r="E13" s="7">
        <f>IFERROR(VLOOKUP(B14,Segéd!N21:O22,2,FALSE),0)</f>
        <v>0</v>
      </c>
    </row>
    <row r="14" spans="1:5" x14ac:dyDescent="0.3">
      <c r="A14" t="s">
        <v>282</v>
      </c>
      <c r="B14" s="10"/>
    </row>
    <row r="16" spans="1:5" x14ac:dyDescent="0.3">
      <c r="A16" s="9" t="s">
        <v>285</v>
      </c>
      <c r="E16" s="7">
        <f>IFERROR(VLOOKUP(B17,Segéd!N24:O24,2,FALSE),0)</f>
        <v>0</v>
      </c>
    </row>
    <row r="17" spans="1:5" x14ac:dyDescent="0.3">
      <c r="A17" t="s">
        <v>287</v>
      </c>
      <c r="B17" s="10"/>
    </row>
    <row r="19" spans="1:5" x14ac:dyDescent="0.3">
      <c r="A19" s="9" t="s">
        <v>288</v>
      </c>
      <c r="E19" s="7">
        <f>IFERROR(VLOOKUP(B20,Segéd!N24:O24,2,FALSE),0)</f>
        <v>0</v>
      </c>
    </row>
    <row r="20" spans="1:5" x14ac:dyDescent="0.3">
      <c r="A20" s="16" t="s">
        <v>367</v>
      </c>
      <c r="B20" s="10"/>
    </row>
    <row r="22" spans="1:5" x14ac:dyDescent="0.3">
      <c r="A22" s="9" t="s">
        <v>291</v>
      </c>
    </row>
    <row r="23" spans="1:5" x14ac:dyDescent="0.3">
      <c r="A23" s="9" t="s">
        <v>292</v>
      </c>
      <c r="E23" s="7">
        <f>MIN(SUM(E24:E26),100)</f>
        <v>0</v>
      </c>
    </row>
    <row r="24" spans="1:5" x14ac:dyDescent="0.3">
      <c r="A24" t="s">
        <v>289</v>
      </c>
      <c r="B24" s="10"/>
      <c r="E24" s="1">
        <f>IFERROR(VLOOKUP(B24,Segéd!N26:O28,2,FALSE),0)</f>
        <v>0</v>
      </c>
    </row>
    <row r="25" spans="1:5" x14ac:dyDescent="0.3">
      <c r="A25" t="s">
        <v>371</v>
      </c>
      <c r="B25" s="10"/>
      <c r="E25" s="1">
        <f>IFERROR(VLOOKUP(B25,Segéd!N$21:P$22,3,FALSE),0)</f>
        <v>0</v>
      </c>
    </row>
    <row r="26" spans="1:5" x14ac:dyDescent="0.3">
      <c r="A26" t="s">
        <v>372</v>
      </c>
      <c r="B26" s="10"/>
      <c r="E26" s="1">
        <f>IFERROR(VLOOKUP(B26,Segéd!N$21:P$22,3,FALSE),0)</f>
        <v>0</v>
      </c>
    </row>
    <row r="28" spans="1:5" x14ac:dyDescent="0.3">
      <c r="A28" s="9" t="s">
        <v>293</v>
      </c>
      <c r="E28" s="7">
        <f>MIN(SUM(E29:E31),100)</f>
        <v>0</v>
      </c>
    </row>
    <row r="29" spans="1:5" x14ac:dyDescent="0.3">
      <c r="A29" t="s">
        <v>294</v>
      </c>
      <c r="B29" s="10"/>
      <c r="E29" s="1">
        <f>IFERROR(VLOOKUP(B29,Segéd!N$30:O$30,2,FALSE),0)</f>
        <v>0</v>
      </c>
    </row>
    <row r="30" spans="1:5" x14ac:dyDescent="0.3">
      <c r="A30" t="s">
        <v>295</v>
      </c>
      <c r="B30" s="10"/>
      <c r="E30" s="1">
        <f>IFERROR(VLOOKUP(B30,Segéd!N$30:O$30,2,FALSE),0)</f>
        <v>0</v>
      </c>
    </row>
    <row r="31" spans="1:5" x14ac:dyDescent="0.3">
      <c r="A31" t="s">
        <v>296</v>
      </c>
      <c r="B31" s="10"/>
      <c r="E31" s="1">
        <f>IFERROR(VLOOKUP(B31,Segéd!N$30:O$30,2,FALSE),0)</f>
        <v>0</v>
      </c>
    </row>
    <row r="33" spans="1:5" x14ac:dyDescent="0.3">
      <c r="A33" s="9" t="s">
        <v>298</v>
      </c>
      <c r="E33" s="7">
        <f>MIN(100,E34+E38+E41+E43+E46+E49+E52+E54)</f>
        <v>0</v>
      </c>
    </row>
    <row r="34" spans="1:5" x14ac:dyDescent="0.3">
      <c r="A34" s="12" t="s">
        <v>311</v>
      </c>
      <c r="B34" s="12" t="s">
        <v>299</v>
      </c>
      <c r="E34" s="13">
        <f>MIN(SUM(E35:E37),100)</f>
        <v>0</v>
      </c>
    </row>
    <row r="35" spans="1:5" x14ac:dyDescent="0.3">
      <c r="A35" s="11"/>
      <c r="B35" s="11"/>
      <c r="E35" s="1">
        <f>IFERROR(VLOOKUP(B35,Segéd!N$32:O$34,2,FALSE),0)</f>
        <v>0</v>
      </c>
    </row>
    <row r="36" spans="1:5" x14ac:dyDescent="0.3">
      <c r="A36" s="11"/>
      <c r="B36" s="11"/>
      <c r="E36" s="1">
        <f>IFERROR(VLOOKUP(B36,Segéd!N$32:O$34,2,FALSE),0)</f>
        <v>0</v>
      </c>
    </row>
    <row r="37" spans="1:5" x14ac:dyDescent="0.3">
      <c r="A37" s="11"/>
      <c r="B37" s="11"/>
      <c r="E37" s="1">
        <f>IFERROR(VLOOKUP(B37,Segéd!N$32:O$34,2,FALSE),0)</f>
        <v>0</v>
      </c>
    </row>
    <row r="38" spans="1:5" x14ac:dyDescent="0.3">
      <c r="A38" t="s">
        <v>312</v>
      </c>
      <c r="B38" t="s">
        <v>299</v>
      </c>
      <c r="E38" s="13">
        <f>MIN(SUM(E39:E40),60)</f>
        <v>0</v>
      </c>
    </row>
    <row r="39" spans="1:5" x14ac:dyDescent="0.3">
      <c r="A39" s="11"/>
      <c r="B39" s="10"/>
      <c r="E39" s="1">
        <f>IFERROR(VLOOKUP(B39,Segéd!N$36:O$37,2,FALSE),0)</f>
        <v>0</v>
      </c>
    </row>
    <row r="40" spans="1:5" x14ac:dyDescent="0.3">
      <c r="A40" s="11"/>
      <c r="B40" s="10"/>
      <c r="E40" s="1">
        <f>IFERROR(VLOOKUP(B40,Segéd!N$36:O$37,2,FALSE),0)</f>
        <v>0</v>
      </c>
    </row>
    <row r="41" spans="1:5" x14ac:dyDescent="0.3">
      <c r="A41" t="s">
        <v>315</v>
      </c>
      <c r="B41" t="s">
        <v>299</v>
      </c>
      <c r="E41" s="13">
        <f>E42</f>
        <v>0</v>
      </c>
    </row>
    <row r="42" spans="1:5" x14ac:dyDescent="0.3">
      <c r="A42" s="11"/>
      <c r="B42" s="10"/>
      <c r="E42" s="1">
        <f>IFERROR(VLOOKUP(B42,Segéd!N$39:O$39,2,FALSE),0)</f>
        <v>0</v>
      </c>
    </row>
    <row r="43" spans="1:5" x14ac:dyDescent="0.3">
      <c r="A43" t="s">
        <v>317</v>
      </c>
      <c r="E43" s="13">
        <f>MIN(SUM(E44:E45),60)</f>
        <v>0</v>
      </c>
    </row>
    <row r="44" spans="1:5" x14ac:dyDescent="0.3">
      <c r="B44" s="10"/>
      <c r="E44" s="1">
        <f>IFERROR(VLOOKUP(B44,Segéd!N$41:O$41,2,FALSE),0)</f>
        <v>0</v>
      </c>
    </row>
    <row r="45" spans="1:5" x14ac:dyDescent="0.3">
      <c r="B45" s="10"/>
      <c r="E45" s="1">
        <f>IFERROR(VLOOKUP(B45,Segéd!N$41:O$41,2,FALSE),0)</f>
        <v>0</v>
      </c>
    </row>
    <row r="46" spans="1:5" x14ac:dyDescent="0.3">
      <c r="A46" t="s">
        <v>319</v>
      </c>
      <c r="E46" s="13">
        <f>MIN(SUM(E47:E48),40)</f>
        <v>0</v>
      </c>
    </row>
    <row r="47" spans="1:5" x14ac:dyDescent="0.3">
      <c r="B47" s="10"/>
      <c r="E47" s="1">
        <f>IFERROR(VLOOKUP(B47,Segéd!N$43:O$44,2,FALSE),0)</f>
        <v>0</v>
      </c>
    </row>
    <row r="48" spans="1:5" x14ac:dyDescent="0.3">
      <c r="B48" s="10"/>
      <c r="E48" s="1">
        <f>IFERROR(VLOOKUP(B48,Segéd!N$43:O$44,2,FALSE),0)</f>
        <v>0</v>
      </c>
    </row>
    <row r="49" spans="1:5" x14ac:dyDescent="0.3">
      <c r="A49" t="s">
        <v>321</v>
      </c>
      <c r="E49" s="13">
        <f>MIN(SUM(E50:E51),100)</f>
        <v>0</v>
      </c>
    </row>
    <row r="50" spans="1:5" x14ac:dyDescent="0.3">
      <c r="B50" s="10"/>
      <c r="E50" s="1">
        <f>IFERROR(VLOOKUP(B50,Segéd!N$46:O$49,2,FALSE),0)</f>
        <v>0</v>
      </c>
    </row>
    <row r="51" spans="1:5" x14ac:dyDescent="0.3">
      <c r="B51" s="10"/>
      <c r="E51" s="1">
        <f>IFERROR(VLOOKUP(B51,Segéd!N$46:O$49,2,FALSE),0)</f>
        <v>0</v>
      </c>
    </row>
    <row r="52" spans="1:5" x14ac:dyDescent="0.3">
      <c r="A52" t="s">
        <v>326</v>
      </c>
      <c r="E52" s="13">
        <f>E53</f>
        <v>0</v>
      </c>
    </row>
    <row r="53" spans="1:5" x14ac:dyDescent="0.3">
      <c r="B53" s="10"/>
      <c r="E53" s="1">
        <f>IFERROR(VLOOKUP(B53,Segéd!N$39:O$39,2,FALSE),0)</f>
        <v>0</v>
      </c>
    </row>
    <row r="54" spans="1:5" x14ac:dyDescent="0.3">
      <c r="A54" t="s">
        <v>351</v>
      </c>
      <c r="E54" s="13">
        <f>MIN(SUM(E55:E56),100)</f>
        <v>0</v>
      </c>
    </row>
    <row r="55" spans="1:5" x14ac:dyDescent="0.3">
      <c r="B55" s="10"/>
      <c r="E55" s="1">
        <f>IFERROR(VLOOKUP(B55,Segéd!N$51:O$56,2,FALSE),0)</f>
        <v>0</v>
      </c>
    </row>
    <row r="56" spans="1:5" x14ac:dyDescent="0.3">
      <c r="B56" s="10"/>
      <c r="E56" s="1">
        <f>IFERROR(VLOOKUP(B56,Segéd!N$51:O$56,2,FALSE),0)</f>
        <v>0</v>
      </c>
    </row>
    <row r="58" spans="1:5" x14ac:dyDescent="0.3">
      <c r="A58" s="9" t="s">
        <v>335</v>
      </c>
      <c r="E58" s="7">
        <f>MIN(100,SUM(E59:E63))</f>
        <v>0</v>
      </c>
    </row>
    <row r="59" spans="1:5" x14ac:dyDescent="0.3">
      <c r="A59" t="s">
        <v>336</v>
      </c>
      <c r="B59" s="10"/>
      <c r="E59" s="13">
        <f>IFERROR(VLOOKUP(B59,Segéd!N$21:O$22,2,FALSE),0)</f>
        <v>0</v>
      </c>
    </row>
    <row r="60" spans="1:5" x14ac:dyDescent="0.3">
      <c r="A60" t="s">
        <v>337</v>
      </c>
      <c r="B60" s="10"/>
      <c r="E60" s="13">
        <f>IFERROR(VLOOKUP(B60,Segéd!N$58:O$61,2,FALSE),0)</f>
        <v>0</v>
      </c>
    </row>
    <row r="61" spans="1:5" x14ac:dyDescent="0.3">
      <c r="A61" t="s">
        <v>338</v>
      </c>
      <c r="B61" s="10"/>
      <c r="E61" s="13">
        <f>IFERROR(VLOOKUP(B61,Segéd!N$63:O$67,2,FALSE),0)</f>
        <v>0</v>
      </c>
    </row>
    <row r="62" spans="1:5" x14ac:dyDescent="0.3">
      <c r="A62" t="s">
        <v>373</v>
      </c>
      <c r="B62" s="10"/>
      <c r="E62" s="13">
        <f>IFERROR(VLOOKUP(B62,Segéd!N$58:P$61,3,FALSE),0)</f>
        <v>0</v>
      </c>
    </row>
    <row r="63" spans="1:5" x14ac:dyDescent="0.3">
      <c r="A63" t="s">
        <v>339</v>
      </c>
      <c r="B63" s="10"/>
      <c r="E63" s="13">
        <f>IFERROR(VLOOKUP(B63,Segéd!N$21:Q$22,4,FALSE),0)</f>
        <v>0</v>
      </c>
    </row>
    <row r="65" spans="1:5" x14ac:dyDescent="0.3">
      <c r="A65" s="9" t="s">
        <v>340</v>
      </c>
    </row>
    <row r="66" spans="1:5" x14ac:dyDescent="0.3">
      <c r="A66" t="s">
        <v>341</v>
      </c>
      <c r="B66" s="10"/>
      <c r="E66" s="7">
        <f>IFERROR(VLOOKUP(B66,Segéd!N$69:Q$71,2,FALSE),0)</f>
        <v>0</v>
      </c>
    </row>
    <row r="68" spans="1:5" x14ac:dyDescent="0.3">
      <c r="A68" s="9" t="s">
        <v>345</v>
      </c>
    </row>
    <row r="69" spans="1:5" x14ac:dyDescent="0.3">
      <c r="A69" t="s">
        <v>346</v>
      </c>
    </row>
    <row r="70" spans="1:5" x14ac:dyDescent="0.3">
      <c r="B70" s="10"/>
      <c r="E70" s="7">
        <f>IFERROR(VLOOKUP(B70,Segéd!N$73:Q$77,2,FALSE),0)</f>
        <v>0</v>
      </c>
    </row>
    <row r="72" spans="1:5" x14ac:dyDescent="0.3">
      <c r="A72" s="9" t="s">
        <v>374</v>
      </c>
    </row>
    <row r="73" spans="1:5" x14ac:dyDescent="0.3">
      <c r="A73" t="s">
        <v>375</v>
      </c>
    </row>
    <row r="74" spans="1:5" x14ac:dyDescent="0.3">
      <c r="B74" s="10"/>
      <c r="E74" s="7">
        <f>IFERROR(VLOOKUP(B74,Segéd!N$30:Q$30,3,FALSE),0)</f>
        <v>0</v>
      </c>
    </row>
    <row r="76" spans="1:5" x14ac:dyDescent="0.3">
      <c r="A76" s="9" t="s">
        <v>377</v>
      </c>
    </row>
    <row r="77" spans="1:5" x14ac:dyDescent="0.3">
      <c r="A77" t="s">
        <v>378</v>
      </c>
    </row>
    <row r="78" spans="1:5" x14ac:dyDescent="0.3">
      <c r="B78" s="10"/>
      <c r="E78" s="7">
        <f>IFERROR(VLOOKUP(B78,Segéd!N$30:Q$30,4,FALSE),0)</f>
        <v>0</v>
      </c>
    </row>
    <row r="80" spans="1:5" x14ac:dyDescent="0.3">
      <c r="A80" s="9" t="s">
        <v>376</v>
      </c>
      <c r="E80" s="7">
        <f>MAX(E81:E82)+E83</f>
        <v>0</v>
      </c>
    </row>
    <row r="81" spans="1:5" x14ac:dyDescent="0.3">
      <c r="A81" t="s">
        <v>352</v>
      </c>
      <c r="B81" s="10"/>
      <c r="E81" s="13">
        <f>IF(B81="igen",16,0)</f>
        <v>0</v>
      </c>
    </row>
    <row r="82" spans="1:5" x14ac:dyDescent="0.3">
      <c r="A82" t="s">
        <v>353</v>
      </c>
      <c r="B82" s="10"/>
      <c r="E82" s="13">
        <f>IF(B82="igen",32,0)</f>
        <v>0</v>
      </c>
    </row>
    <row r="83" spans="1:5" x14ac:dyDescent="0.3">
      <c r="A83" t="s">
        <v>354</v>
      </c>
      <c r="B83" s="10"/>
      <c r="E83" s="13">
        <f>IF(B83="igen",32,0)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showInputMessage="1" showErrorMessage="1" xr:uid="{E5FB1D4A-4A09-49C5-92A7-29D09259F652}">
          <x14:formula1>
            <xm:f>Segéd!$N$72:$N$77</xm:f>
          </x14:formula1>
          <xm:sqref>B70</xm:sqref>
        </x14:dataValidation>
        <x14:dataValidation type="list" showInputMessage="1" showErrorMessage="1" xr:uid="{67461798-85F0-4C74-A5D5-2A3659937EDE}">
          <x14:formula1>
            <xm:f>Segéd!$N$68:$N$71</xm:f>
          </x14:formula1>
          <xm:sqref>B66</xm:sqref>
        </x14:dataValidation>
        <x14:dataValidation type="list" showInputMessage="1" showErrorMessage="1" xr:uid="{32B79350-07DF-49A7-8047-4DCD129C766B}">
          <x14:formula1>
            <xm:f>Segéd!$N$62:$N$67</xm:f>
          </x14:formula1>
          <xm:sqref>B61</xm:sqref>
        </x14:dataValidation>
        <x14:dataValidation type="list" showInputMessage="1" showErrorMessage="1" xr:uid="{37E05428-82E4-4E8A-9B65-367651BEFEB6}">
          <x14:formula1>
            <xm:f>Segéd!$N$57:$N$61</xm:f>
          </x14:formula1>
          <xm:sqref>B60 B62</xm:sqref>
        </x14:dataValidation>
        <x14:dataValidation type="list" showInputMessage="1" showErrorMessage="1" xr:uid="{8DF349AD-0BCE-4A65-92EA-7BA4802C2407}">
          <x14:formula1>
            <xm:f>Segéd!$N$50:$N$56</xm:f>
          </x14:formula1>
          <xm:sqref>B55:B56</xm:sqref>
        </x14:dataValidation>
        <x14:dataValidation type="list" showInputMessage="1" showErrorMessage="1" xr:uid="{D41EE96A-52FD-4632-A424-2CE053457BC1}">
          <x14:formula1>
            <xm:f>Segéd!$N$45:$N$49</xm:f>
          </x14:formula1>
          <xm:sqref>B50:B51</xm:sqref>
        </x14:dataValidation>
        <x14:dataValidation type="list" showInputMessage="1" showErrorMessage="1" xr:uid="{643B57B9-674A-4793-982F-0BC28D9324E5}">
          <x14:formula1>
            <xm:f>Segéd!$N$42:$N$44</xm:f>
          </x14:formula1>
          <xm:sqref>B47:B48</xm:sqref>
        </x14:dataValidation>
        <x14:dataValidation type="list" showInputMessage="1" showErrorMessage="1" xr:uid="{0B3FAA6B-517A-4D35-9820-519FEAF13C5E}">
          <x14:formula1>
            <xm:f>Segéd!$N$40:$N$41</xm:f>
          </x14:formula1>
          <xm:sqref>B44:B45</xm:sqref>
        </x14:dataValidation>
        <x14:dataValidation type="list" showInputMessage="1" showErrorMessage="1" xr:uid="{B15465ED-4806-48DF-BBF9-37573C1C8DB0}">
          <x14:formula1>
            <xm:f>Segéd!$N$38:$N$39</xm:f>
          </x14:formula1>
          <xm:sqref>B42 B53</xm:sqref>
        </x14:dataValidation>
        <x14:dataValidation type="list" showInputMessage="1" showErrorMessage="1" xr:uid="{5C841A85-5D54-4BE2-8EEE-1DCC6FA5270F}">
          <x14:formula1>
            <xm:f>Segéd!$N$35:$N$37</xm:f>
          </x14:formula1>
          <xm:sqref>B39:B40</xm:sqref>
        </x14:dataValidation>
        <x14:dataValidation type="list" showInputMessage="1" showErrorMessage="1" xr:uid="{E1414521-1DC4-4F5B-8054-F8451567074D}">
          <x14:formula1>
            <xm:f>Segéd!$N$31:$N$34</xm:f>
          </x14:formula1>
          <xm:sqref>B35:B37</xm:sqref>
        </x14:dataValidation>
        <x14:dataValidation type="list" showInputMessage="1" showErrorMessage="1" xr:uid="{1083389C-249A-45D3-9B5B-E27CD6C7A9E0}">
          <x14:formula1>
            <xm:f>Segéd!$N$29:$N$30</xm:f>
          </x14:formula1>
          <xm:sqref>B29:B31 B81:B83 B74 B78</xm:sqref>
        </x14:dataValidation>
        <x14:dataValidation type="list" showInputMessage="1" showErrorMessage="1" xr:uid="{024C5BBD-40C7-41F6-8D53-0173790BFA7D}">
          <x14:formula1>
            <xm:f>Segéd!$N$25:$N$28</xm:f>
          </x14:formula1>
          <xm:sqref>B24</xm:sqref>
        </x14:dataValidation>
        <x14:dataValidation type="list" showInputMessage="1" showErrorMessage="1" xr:uid="{03F901CF-5D73-42EE-8645-2DCD90B33A7B}">
          <x14:formula1>
            <xm:f>Segéd!$N$23:$N$24</xm:f>
          </x14:formula1>
          <xm:sqref>B17 B20</xm:sqref>
        </x14:dataValidation>
        <x14:dataValidation type="list" showInputMessage="1" showErrorMessage="1" xr:uid="{DD4891FD-0DE9-4FAF-952E-2D98ED542FCE}">
          <x14:formula1>
            <xm:f>Segéd!$N$20:$N$22</xm:f>
          </x14:formula1>
          <xm:sqref>B14 B25:B26 B59 B63</xm:sqref>
        </x14:dataValidation>
        <x14:dataValidation type="list" showInputMessage="1" showErrorMessage="1" xr:uid="{5FC9AB05-7326-4855-A6C7-95EFE2ECD961}">
          <x14:formula1>
            <xm:f>Segéd!$N$16:$N$19</xm:f>
          </x14:formula1>
          <xm:sqref>B8:B11</xm:sqref>
        </x14:dataValidation>
        <x14:dataValidation type="list" showInputMessage="1" showErrorMessage="1" xr:uid="{86840646-AAD7-453B-9FC9-CDEB4B0EB432}">
          <x14:formula1>
            <xm:f>Segéd!$S$1:$S$91</xm:f>
          </x14:formula1>
          <xm:sqref>A35:A37 A42 A39:A40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4FF10-1E8C-487A-A380-3E4486636A5E}">
  <dimension ref="B1:S195"/>
  <sheetViews>
    <sheetView workbookViewId="0">
      <selection activeCell="N17" sqref="N17"/>
    </sheetView>
  </sheetViews>
  <sheetFormatPr defaultRowHeight="14.4" x14ac:dyDescent="0.3"/>
  <cols>
    <col min="4" max="5" width="8.88671875" style="1"/>
    <col min="6" max="6" width="10.109375" style="15" customWidth="1"/>
    <col min="8" max="8" width="23" customWidth="1"/>
    <col min="9" max="10" width="8.88671875" style="1"/>
  </cols>
  <sheetData>
    <row r="1" spans="2:19" x14ac:dyDescent="0.3">
      <c r="D1" s="1">
        <v>0</v>
      </c>
      <c r="E1" s="1">
        <v>0</v>
      </c>
      <c r="H1" t="s">
        <v>88</v>
      </c>
      <c r="I1" s="1">
        <v>0</v>
      </c>
      <c r="J1" s="1">
        <v>0</v>
      </c>
    </row>
    <row r="2" spans="2:19" x14ac:dyDescent="0.3">
      <c r="B2">
        <v>100</v>
      </c>
      <c r="C2" t="s">
        <v>8</v>
      </c>
      <c r="D2" s="1">
        <v>1</v>
      </c>
      <c r="E2" s="1">
        <v>1</v>
      </c>
      <c r="F2" s="16" t="s">
        <v>66</v>
      </c>
      <c r="G2" t="s">
        <v>66</v>
      </c>
      <c r="H2" t="s">
        <v>118</v>
      </c>
      <c r="I2" s="1">
        <v>0</v>
      </c>
      <c r="J2" s="1">
        <v>0</v>
      </c>
      <c r="N2">
        <v>5</v>
      </c>
      <c r="O2">
        <v>100</v>
      </c>
      <c r="P2">
        <f>+ROUND(O2*2/3,0)</f>
        <v>67</v>
      </c>
      <c r="R2" t="s">
        <v>302</v>
      </c>
      <c r="S2" t="s">
        <v>184</v>
      </c>
    </row>
    <row r="3" spans="2:19" x14ac:dyDescent="0.3">
      <c r="B3">
        <v>99</v>
      </c>
      <c r="C3" t="s">
        <v>9</v>
      </c>
      <c r="D3" s="1">
        <v>0</v>
      </c>
      <c r="E3" s="1">
        <v>0</v>
      </c>
      <c r="F3" s="16" t="s">
        <v>67</v>
      </c>
      <c r="G3" t="s">
        <v>67</v>
      </c>
      <c r="H3" t="s">
        <v>121</v>
      </c>
      <c r="I3" s="1">
        <v>0</v>
      </c>
      <c r="J3" s="1">
        <v>0</v>
      </c>
      <c r="N3">
        <v>4</v>
      </c>
      <c r="O3">
        <v>79</v>
      </c>
      <c r="P3">
        <f t="shared" ref="P3:P5" si="0">+ROUND(O3*2/3,0)</f>
        <v>53</v>
      </c>
      <c r="R3" t="s">
        <v>45</v>
      </c>
      <c r="S3" t="s">
        <v>178</v>
      </c>
    </row>
    <row r="4" spans="2:19" x14ac:dyDescent="0.3">
      <c r="B4">
        <v>98</v>
      </c>
      <c r="C4" t="s">
        <v>10</v>
      </c>
      <c r="D4" s="1">
        <v>0</v>
      </c>
      <c r="E4" s="1">
        <v>0</v>
      </c>
      <c r="F4" s="16" t="s">
        <v>57</v>
      </c>
      <c r="G4" t="s">
        <v>57</v>
      </c>
      <c r="H4" t="s">
        <v>117</v>
      </c>
      <c r="I4" s="1">
        <v>0</v>
      </c>
      <c r="J4" s="1">
        <v>0</v>
      </c>
      <c r="N4">
        <v>3</v>
      </c>
      <c r="O4">
        <v>59</v>
      </c>
      <c r="P4">
        <f t="shared" si="0"/>
        <v>39</v>
      </c>
      <c r="R4" t="s">
        <v>41</v>
      </c>
      <c r="S4" t="s">
        <v>174</v>
      </c>
    </row>
    <row r="5" spans="2:19" x14ac:dyDescent="0.3">
      <c r="B5">
        <v>97</v>
      </c>
      <c r="C5" t="s">
        <v>11</v>
      </c>
      <c r="D5" s="1">
        <v>0</v>
      </c>
      <c r="E5" s="1">
        <v>0</v>
      </c>
      <c r="F5" s="16" t="s">
        <v>370</v>
      </c>
      <c r="G5" s="16" t="s">
        <v>370</v>
      </c>
      <c r="H5" t="s">
        <v>46</v>
      </c>
      <c r="I5" s="1">
        <v>1</v>
      </c>
      <c r="J5" s="1">
        <v>0</v>
      </c>
      <c r="N5">
        <v>2</v>
      </c>
      <c r="O5">
        <v>39</v>
      </c>
      <c r="P5">
        <f t="shared" si="0"/>
        <v>26</v>
      </c>
      <c r="R5" t="s">
        <v>303</v>
      </c>
      <c r="S5" t="s">
        <v>227</v>
      </c>
    </row>
    <row r="6" spans="2:19" x14ac:dyDescent="0.3">
      <c r="B6">
        <v>96</v>
      </c>
      <c r="C6" t="s">
        <v>12</v>
      </c>
      <c r="D6" s="1">
        <v>0</v>
      </c>
      <c r="E6" s="1">
        <v>0</v>
      </c>
      <c r="F6" s="16" t="s">
        <v>68</v>
      </c>
      <c r="G6" t="s">
        <v>68</v>
      </c>
      <c r="H6" t="s">
        <v>143</v>
      </c>
      <c r="I6" s="1">
        <v>0</v>
      </c>
      <c r="J6" s="1">
        <v>0</v>
      </c>
      <c r="R6" t="s">
        <v>102</v>
      </c>
      <c r="S6" t="s">
        <v>38</v>
      </c>
    </row>
    <row r="7" spans="2:19" x14ac:dyDescent="0.3">
      <c r="B7">
        <v>95</v>
      </c>
      <c r="C7" t="s">
        <v>13</v>
      </c>
      <c r="D7" s="1">
        <v>0</v>
      </c>
      <c r="E7" s="1">
        <v>0</v>
      </c>
      <c r="F7" s="16" t="s">
        <v>56</v>
      </c>
      <c r="G7" t="s">
        <v>56</v>
      </c>
      <c r="H7" t="s">
        <v>122</v>
      </c>
      <c r="I7" s="1">
        <v>0</v>
      </c>
      <c r="J7" s="1">
        <v>0</v>
      </c>
      <c r="N7">
        <v>5</v>
      </c>
      <c r="O7">
        <v>100</v>
      </c>
      <c r="R7" t="s">
        <v>188</v>
      </c>
      <c r="S7" t="s">
        <v>45</v>
      </c>
    </row>
    <row r="8" spans="2:19" x14ac:dyDescent="0.3">
      <c r="B8">
        <v>94</v>
      </c>
      <c r="C8" t="s">
        <v>14</v>
      </c>
      <c r="D8" s="1">
        <v>0</v>
      </c>
      <c r="E8" s="1">
        <v>0</v>
      </c>
      <c r="F8" s="16" t="s">
        <v>69</v>
      </c>
      <c r="G8" t="s">
        <v>69</v>
      </c>
      <c r="H8" t="s">
        <v>203</v>
      </c>
      <c r="I8" s="1">
        <v>0</v>
      </c>
      <c r="J8" s="1">
        <v>0</v>
      </c>
      <c r="N8">
        <v>4</v>
      </c>
      <c r="O8">
        <v>80</v>
      </c>
      <c r="R8" t="s">
        <v>44</v>
      </c>
      <c r="S8" t="s">
        <v>255</v>
      </c>
    </row>
    <row r="9" spans="2:19" x14ac:dyDescent="0.3">
      <c r="B9">
        <v>93</v>
      </c>
      <c r="C9" t="s">
        <v>15</v>
      </c>
      <c r="D9" s="1">
        <v>1</v>
      </c>
      <c r="E9" s="1">
        <v>1</v>
      </c>
      <c r="F9" s="16" t="s">
        <v>70</v>
      </c>
      <c r="G9" t="s">
        <v>70</v>
      </c>
      <c r="H9" t="s">
        <v>184</v>
      </c>
      <c r="I9" s="1">
        <v>1</v>
      </c>
      <c r="J9" s="1">
        <v>1</v>
      </c>
      <c r="R9" t="s">
        <v>212</v>
      </c>
      <c r="S9" t="s">
        <v>225</v>
      </c>
    </row>
    <row r="10" spans="2:19" x14ac:dyDescent="0.3">
      <c r="B10">
        <v>92</v>
      </c>
      <c r="C10" t="s">
        <v>16</v>
      </c>
      <c r="D10" s="1">
        <v>0</v>
      </c>
      <c r="E10" s="1">
        <v>0</v>
      </c>
      <c r="F10" s="16" t="s">
        <v>71</v>
      </c>
      <c r="G10" t="s">
        <v>58</v>
      </c>
      <c r="H10" t="s">
        <v>178</v>
      </c>
      <c r="I10" s="1">
        <v>1</v>
      </c>
      <c r="J10" s="1">
        <v>1</v>
      </c>
      <c r="N10" t="s">
        <v>271</v>
      </c>
      <c r="O10">
        <v>320</v>
      </c>
      <c r="R10" t="s">
        <v>242</v>
      </c>
      <c r="S10" t="s">
        <v>252</v>
      </c>
    </row>
    <row r="11" spans="2:19" x14ac:dyDescent="0.3">
      <c r="B11">
        <v>91</v>
      </c>
      <c r="C11" t="s">
        <v>17</v>
      </c>
      <c r="D11" s="1">
        <v>0</v>
      </c>
      <c r="E11" s="1">
        <v>0</v>
      </c>
      <c r="F11" s="16" t="s">
        <v>58</v>
      </c>
      <c r="G11" t="s">
        <v>72</v>
      </c>
      <c r="H11" t="s">
        <v>174</v>
      </c>
      <c r="I11" s="1">
        <v>0</v>
      </c>
      <c r="J11" s="1">
        <v>1</v>
      </c>
      <c r="N11" t="s">
        <v>272</v>
      </c>
      <c r="O11">
        <v>340</v>
      </c>
      <c r="R11" t="s">
        <v>153</v>
      </c>
      <c r="S11" t="s">
        <v>192</v>
      </c>
    </row>
    <row r="12" spans="2:19" x14ac:dyDescent="0.3">
      <c r="B12">
        <v>90</v>
      </c>
      <c r="C12" t="s">
        <v>18</v>
      </c>
      <c r="D12" s="1">
        <v>1</v>
      </c>
      <c r="E12" s="1">
        <v>0</v>
      </c>
      <c r="F12" s="16" t="s">
        <v>60</v>
      </c>
      <c r="G12" s="16" t="s">
        <v>369</v>
      </c>
      <c r="H12" t="s">
        <v>227</v>
      </c>
      <c r="I12" s="1">
        <v>0</v>
      </c>
      <c r="J12" s="1">
        <v>1</v>
      </c>
      <c r="N12" t="s">
        <v>274</v>
      </c>
      <c r="O12">
        <v>360</v>
      </c>
      <c r="R12" t="s">
        <v>187</v>
      </c>
      <c r="S12" t="s">
        <v>168</v>
      </c>
    </row>
    <row r="13" spans="2:19" x14ac:dyDescent="0.3">
      <c r="B13">
        <v>89</v>
      </c>
      <c r="C13" t="s">
        <v>19</v>
      </c>
      <c r="D13" s="1">
        <v>0</v>
      </c>
      <c r="E13" s="1">
        <v>0</v>
      </c>
      <c r="F13" s="16" t="s">
        <v>72</v>
      </c>
      <c r="G13" t="s">
        <v>73</v>
      </c>
      <c r="H13" t="s">
        <v>51</v>
      </c>
      <c r="I13" s="1">
        <v>1</v>
      </c>
      <c r="J13" s="1">
        <v>0</v>
      </c>
      <c r="N13" t="s">
        <v>275</v>
      </c>
      <c r="O13">
        <v>380</v>
      </c>
      <c r="R13" t="s">
        <v>217</v>
      </c>
      <c r="S13" t="s">
        <v>241</v>
      </c>
    </row>
    <row r="14" spans="2:19" x14ac:dyDescent="0.3">
      <c r="B14">
        <v>88</v>
      </c>
      <c r="C14" t="s">
        <v>20</v>
      </c>
      <c r="D14" s="1">
        <v>0</v>
      </c>
      <c r="E14" s="1">
        <v>0</v>
      </c>
      <c r="F14" s="16" t="s">
        <v>63</v>
      </c>
      <c r="G14" t="s">
        <v>55</v>
      </c>
      <c r="H14" t="s">
        <v>106</v>
      </c>
      <c r="I14" s="1">
        <v>0</v>
      </c>
      <c r="J14" s="1">
        <v>0</v>
      </c>
      <c r="N14" t="s">
        <v>366</v>
      </c>
      <c r="O14">
        <v>380</v>
      </c>
      <c r="R14" t="s">
        <v>265</v>
      </c>
      <c r="S14" t="s">
        <v>230</v>
      </c>
    </row>
    <row r="15" spans="2:19" x14ac:dyDescent="0.3">
      <c r="B15">
        <v>87</v>
      </c>
      <c r="C15" t="s">
        <v>21</v>
      </c>
      <c r="D15" s="1">
        <v>0</v>
      </c>
      <c r="E15" s="1">
        <v>0</v>
      </c>
      <c r="F15" s="16" t="s">
        <v>62</v>
      </c>
      <c r="G15" t="s">
        <v>61</v>
      </c>
      <c r="H15" t="s">
        <v>104</v>
      </c>
      <c r="I15" s="1">
        <v>0</v>
      </c>
      <c r="J15" s="1">
        <v>0</v>
      </c>
      <c r="N15" t="s">
        <v>365</v>
      </c>
      <c r="O15">
        <v>400</v>
      </c>
      <c r="R15" t="s">
        <v>160</v>
      </c>
      <c r="S15" t="s">
        <v>209</v>
      </c>
    </row>
    <row r="16" spans="2:19" x14ac:dyDescent="0.3">
      <c r="B16">
        <v>86</v>
      </c>
      <c r="C16" t="s">
        <v>22</v>
      </c>
      <c r="D16" s="1">
        <v>0</v>
      </c>
      <c r="E16" s="1">
        <v>0</v>
      </c>
      <c r="F16" s="16" t="s">
        <v>369</v>
      </c>
      <c r="G16" t="s">
        <v>74</v>
      </c>
      <c r="H16" t="s">
        <v>38</v>
      </c>
      <c r="I16" s="1">
        <v>1</v>
      </c>
      <c r="J16" s="1">
        <v>1</v>
      </c>
      <c r="R16" t="s">
        <v>216</v>
      </c>
      <c r="S16" t="s">
        <v>150</v>
      </c>
    </row>
    <row r="17" spans="2:19" x14ac:dyDescent="0.3">
      <c r="B17">
        <v>85</v>
      </c>
      <c r="C17" t="s">
        <v>23</v>
      </c>
      <c r="D17" s="1">
        <v>0</v>
      </c>
      <c r="E17" s="1">
        <v>0</v>
      </c>
      <c r="F17" s="16" t="s">
        <v>73</v>
      </c>
      <c r="G17" t="s">
        <v>75</v>
      </c>
      <c r="H17" t="s">
        <v>123</v>
      </c>
      <c r="I17" s="1">
        <v>0</v>
      </c>
      <c r="J17" s="1">
        <v>0</v>
      </c>
      <c r="N17" t="s">
        <v>386</v>
      </c>
      <c r="O17">
        <v>70</v>
      </c>
      <c r="R17" t="s">
        <v>248</v>
      </c>
      <c r="S17" t="s">
        <v>221</v>
      </c>
    </row>
    <row r="18" spans="2:19" x14ac:dyDescent="0.3">
      <c r="B18">
        <v>84</v>
      </c>
      <c r="C18" t="s">
        <v>24</v>
      </c>
      <c r="D18" s="1">
        <v>1</v>
      </c>
      <c r="E18" s="1">
        <v>1</v>
      </c>
      <c r="F18" s="16" t="s">
        <v>55</v>
      </c>
      <c r="G18" t="s">
        <v>59</v>
      </c>
      <c r="H18" t="s">
        <v>101</v>
      </c>
      <c r="I18" s="1">
        <v>0</v>
      </c>
      <c r="J18" s="1">
        <v>0</v>
      </c>
      <c r="N18" t="s">
        <v>387</v>
      </c>
      <c r="O18">
        <v>50</v>
      </c>
      <c r="R18" t="s">
        <v>247</v>
      </c>
      <c r="S18" t="s">
        <v>164</v>
      </c>
    </row>
    <row r="19" spans="2:19" x14ac:dyDescent="0.3">
      <c r="B19">
        <v>83</v>
      </c>
      <c r="C19" t="s">
        <v>25</v>
      </c>
      <c r="D19" s="1">
        <v>1</v>
      </c>
      <c r="E19" s="1">
        <v>1</v>
      </c>
      <c r="F19" s="16" t="s">
        <v>61</v>
      </c>
      <c r="G19" t="s">
        <v>76</v>
      </c>
      <c r="H19" t="s">
        <v>124</v>
      </c>
      <c r="I19" s="1">
        <v>0</v>
      </c>
      <c r="J19" s="1">
        <v>0</v>
      </c>
      <c r="N19" t="s">
        <v>388</v>
      </c>
      <c r="O19">
        <v>30</v>
      </c>
      <c r="R19" t="s">
        <v>159</v>
      </c>
      <c r="S19" t="s">
        <v>215</v>
      </c>
    </row>
    <row r="20" spans="2:19" x14ac:dyDescent="0.3">
      <c r="B20">
        <v>82</v>
      </c>
      <c r="C20" t="s">
        <v>27</v>
      </c>
      <c r="D20" s="1">
        <v>1</v>
      </c>
      <c r="E20" s="1">
        <v>1</v>
      </c>
      <c r="F20" s="16" t="s">
        <v>74</v>
      </c>
      <c r="G20" t="s">
        <v>77</v>
      </c>
      <c r="H20" t="s">
        <v>125</v>
      </c>
      <c r="I20" s="1">
        <v>0</v>
      </c>
      <c r="J20" s="1">
        <v>0</v>
      </c>
      <c r="R20" t="s">
        <v>249</v>
      </c>
      <c r="S20" t="s">
        <v>245</v>
      </c>
    </row>
    <row r="21" spans="2:19" x14ac:dyDescent="0.3">
      <c r="B21">
        <v>81</v>
      </c>
      <c r="C21" t="s">
        <v>26</v>
      </c>
      <c r="D21" s="1">
        <v>0</v>
      </c>
      <c r="E21" s="1">
        <v>0</v>
      </c>
      <c r="F21" s="16" t="s">
        <v>75</v>
      </c>
      <c r="G21" t="s">
        <v>78</v>
      </c>
      <c r="H21" t="s">
        <v>45</v>
      </c>
      <c r="I21" s="1">
        <v>1</v>
      </c>
      <c r="J21" s="1">
        <v>1</v>
      </c>
      <c r="N21" t="s">
        <v>284</v>
      </c>
      <c r="O21">
        <v>50</v>
      </c>
      <c r="P21">
        <v>30</v>
      </c>
      <c r="Q21">
        <v>10</v>
      </c>
      <c r="R21" t="s">
        <v>301</v>
      </c>
      <c r="S21" t="s">
        <v>157</v>
      </c>
    </row>
    <row r="22" spans="2:19" x14ac:dyDescent="0.3">
      <c r="B22">
        <v>80</v>
      </c>
      <c r="C22" t="s">
        <v>28</v>
      </c>
      <c r="D22" s="1">
        <v>1</v>
      </c>
      <c r="E22" s="1">
        <v>0</v>
      </c>
      <c r="F22" s="16" t="s">
        <v>59</v>
      </c>
      <c r="G22" t="s">
        <v>79</v>
      </c>
      <c r="H22" t="s">
        <v>99</v>
      </c>
      <c r="I22" s="1">
        <v>0</v>
      </c>
      <c r="J22" s="1">
        <v>0</v>
      </c>
      <c r="N22" t="s">
        <v>283</v>
      </c>
      <c r="O22">
        <v>100</v>
      </c>
      <c r="P22">
        <v>60</v>
      </c>
      <c r="Q22">
        <v>20</v>
      </c>
      <c r="R22" t="s">
        <v>304</v>
      </c>
      <c r="S22" t="s">
        <v>39</v>
      </c>
    </row>
    <row r="23" spans="2:19" x14ac:dyDescent="0.3">
      <c r="B23">
        <v>79</v>
      </c>
      <c r="C23" t="s">
        <v>29</v>
      </c>
      <c r="D23" s="1">
        <v>0</v>
      </c>
      <c r="E23" s="1">
        <v>0</v>
      </c>
      <c r="F23" s="16" t="s">
        <v>76</v>
      </c>
      <c r="G23" t="s">
        <v>65</v>
      </c>
      <c r="H23" t="s">
        <v>204</v>
      </c>
      <c r="I23" s="1">
        <v>1</v>
      </c>
      <c r="J23" s="1">
        <v>0</v>
      </c>
      <c r="R23" t="s">
        <v>305</v>
      </c>
      <c r="S23" t="s">
        <v>224</v>
      </c>
    </row>
    <row r="24" spans="2:19" x14ac:dyDescent="0.3">
      <c r="B24">
        <v>78</v>
      </c>
      <c r="C24" t="s">
        <v>30</v>
      </c>
      <c r="D24" s="1">
        <v>1</v>
      </c>
      <c r="E24" s="1">
        <v>1</v>
      </c>
      <c r="F24" s="16" t="s">
        <v>77</v>
      </c>
      <c r="G24" t="s">
        <v>64</v>
      </c>
      <c r="H24" t="s">
        <v>240</v>
      </c>
      <c r="I24" s="1">
        <v>1</v>
      </c>
      <c r="J24" s="1">
        <v>0</v>
      </c>
      <c r="N24" t="s">
        <v>286</v>
      </c>
      <c r="O24">
        <v>50</v>
      </c>
      <c r="R24" t="s">
        <v>306</v>
      </c>
      <c r="S24" t="s">
        <v>167</v>
      </c>
    </row>
    <row r="25" spans="2:19" x14ac:dyDescent="0.3">
      <c r="B25">
        <v>77</v>
      </c>
      <c r="C25" t="s">
        <v>31</v>
      </c>
      <c r="D25" s="1">
        <v>1</v>
      </c>
      <c r="E25" s="1">
        <v>0</v>
      </c>
      <c r="F25" s="16" t="s">
        <v>78</v>
      </c>
      <c r="G25" t="s">
        <v>80</v>
      </c>
      <c r="H25" t="s">
        <v>144</v>
      </c>
      <c r="I25" s="1">
        <v>1</v>
      </c>
      <c r="J25" s="1">
        <v>0</v>
      </c>
      <c r="R25" t="s">
        <v>307</v>
      </c>
      <c r="S25" t="s">
        <v>41</v>
      </c>
    </row>
    <row r="26" spans="2:19" x14ac:dyDescent="0.3">
      <c r="B26">
        <v>76</v>
      </c>
      <c r="C26" t="s">
        <v>32</v>
      </c>
      <c r="D26" s="1">
        <v>1</v>
      </c>
      <c r="E26" s="1">
        <v>0</v>
      </c>
      <c r="F26" s="16" t="s">
        <v>79</v>
      </c>
      <c r="G26" t="s">
        <v>81</v>
      </c>
      <c r="H26" t="s">
        <v>145</v>
      </c>
      <c r="I26" s="1">
        <v>1</v>
      </c>
      <c r="J26" s="1">
        <v>0</v>
      </c>
      <c r="N26" t="s">
        <v>284</v>
      </c>
      <c r="O26">
        <v>30</v>
      </c>
      <c r="R26" t="s">
        <v>300</v>
      </c>
      <c r="S26" t="s">
        <v>102</v>
      </c>
    </row>
    <row r="27" spans="2:19" x14ac:dyDescent="0.3">
      <c r="B27">
        <v>75</v>
      </c>
      <c r="C27" t="s">
        <v>33</v>
      </c>
      <c r="D27" s="1">
        <v>1</v>
      </c>
      <c r="E27" s="1">
        <v>0</v>
      </c>
      <c r="F27" s="16" t="s">
        <v>80</v>
      </c>
      <c r="G27" t="s">
        <v>82</v>
      </c>
      <c r="H27" t="s">
        <v>259</v>
      </c>
      <c r="I27" s="1">
        <v>0</v>
      </c>
      <c r="J27" s="1">
        <v>0</v>
      </c>
      <c r="N27" t="s">
        <v>290</v>
      </c>
      <c r="O27">
        <v>60</v>
      </c>
      <c r="R27" t="s">
        <v>219</v>
      </c>
      <c r="S27" t="s">
        <v>175</v>
      </c>
    </row>
    <row r="28" spans="2:19" x14ac:dyDescent="0.3">
      <c r="B28">
        <v>74</v>
      </c>
      <c r="C28" t="s">
        <v>34</v>
      </c>
      <c r="D28" s="1">
        <v>0</v>
      </c>
      <c r="E28" s="1">
        <v>0</v>
      </c>
      <c r="F28" s="16" t="s">
        <v>81</v>
      </c>
      <c r="G28" t="s">
        <v>83</v>
      </c>
      <c r="H28" t="s">
        <v>196</v>
      </c>
      <c r="I28" s="1">
        <v>0</v>
      </c>
      <c r="J28" s="1">
        <v>0</v>
      </c>
      <c r="N28" t="s">
        <v>283</v>
      </c>
      <c r="O28">
        <v>90</v>
      </c>
      <c r="R28" t="s">
        <v>162</v>
      </c>
      <c r="S28" t="s">
        <v>228</v>
      </c>
    </row>
    <row r="29" spans="2:19" x14ac:dyDescent="0.3">
      <c r="B29">
        <v>73</v>
      </c>
      <c r="C29" t="s">
        <v>35</v>
      </c>
      <c r="D29" s="1">
        <v>0</v>
      </c>
      <c r="E29" s="1">
        <v>0</v>
      </c>
      <c r="F29" s="16" t="s">
        <v>82</v>
      </c>
      <c r="G29" t="s">
        <v>84</v>
      </c>
      <c r="H29" t="s">
        <v>357</v>
      </c>
      <c r="I29" s="1">
        <v>0</v>
      </c>
      <c r="J29" s="1">
        <v>1</v>
      </c>
      <c r="R29" t="s">
        <v>235</v>
      </c>
      <c r="S29" t="s">
        <v>254</v>
      </c>
    </row>
    <row r="30" spans="2:19" x14ac:dyDescent="0.3">
      <c r="B30">
        <v>72</v>
      </c>
      <c r="C30" t="s">
        <v>36</v>
      </c>
      <c r="D30" s="1">
        <v>1</v>
      </c>
      <c r="E30" s="1">
        <v>0</v>
      </c>
      <c r="F30" s="16" t="s">
        <v>83</v>
      </c>
      <c r="G30" t="s">
        <v>85</v>
      </c>
      <c r="H30" t="s">
        <v>255</v>
      </c>
      <c r="I30" s="1">
        <v>1</v>
      </c>
      <c r="J30" s="1">
        <v>1</v>
      </c>
      <c r="N30" t="s">
        <v>297</v>
      </c>
      <c r="O30">
        <v>40</v>
      </c>
      <c r="P30">
        <v>20</v>
      </c>
      <c r="Q30">
        <v>15</v>
      </c>
      <c r="R30" t="s">
        <v>258</v>
      </c>
      <c r="S30" t="s">
        <v>176</v>
      </c>
    </row>
    <row r="31" spans="2:19" x14ac:dyDescent="0.3">
      <c r="B31">
        <v>71</v>
      </c>
      <c r="F31" s="16" t="s">
        <v>84</v>
      </c>
      <c r="G31" s="16" t="s">
        <v>368</v>
      </c>
      <c r="H31" t="s">
        <v>225</v>
      </c>
      <c r="I31" s="1">
        <v>0</v>
      </c>
      <c r="J31" s="1">
        <v>1</v>
      </c>
      <c r="R31" t="s">
        <v>266</v>
      </c>
      <c r="S31" t="s">
        <v>186</v>
      </c>
    </row>
    <row r="32" spans="2:19" x14ac:dyDescent="0.3">
      <c r="B32">
        <v>70</v>
      </c>
      <c r="F32" s="16" t="s">
        <v>85</v>
      </c>
      <c r="G32" t="s">
        <v>86</v>
      </c>
      <c r="H32" t="s">
        <v>356</v>
      </c>
      <c r="I32" s="1">
        <v>1</v>
      </c>
      <c r="J32" s="1">
        <v>1</v>
      </c>
      <c r="N32" t="s">
        <v>308</v>
      </c>
      <c r="O32">
        <v>100</v>
      </c>
      <c r="R32" t="s">
        <v>250</v>
      </c>
      <c r="S32" t="s">
        <v>52</v>
      </c>
    </row>
    <row r="33" spans="2:19" x14ac:dyDescent="0.3">
      <c r="B33">
        <v>69</v>
      </c>
      <c r="F33" s="16" t="s">
        <v>368</v>
      </c>
      <c r="G33" t="s">
        <v>87</v>
      </c>
      <c r="H33" t="s">
        <v>192</v>
      </c>
      <c r="I33" s="1">
        <v>1</v>
      </c>
      <c r="J33" s="1">
        <v>1</v>
      </c>
      <c r="N33" t="s">
        <v>309</v>
      </c>
      <c r="O33">
        <v>50</v>
      </c>
      <c r="R33" t="s">
        <v>218</v>
      </c>
      <c r="S33" t="s">
        <v>173</v>
      </c>
    </row>
    <row r="34" spans="2:19" x14ac:dyDescent="0.3">
      <c r="B34">
        <v>68</v>
      </c>
      <c r="F34" s="16" t="s">
        <v>86</v>
      </c>
      <c r="H34" t="s">
        <v>168</v>
      </c>
      <c r="I34" s="1">
        <v>0</v>
      </c>
      <c r="J34" s="1">
        <v>1</v>
      </c>
      <c r="N34" t="s">
        <v>310</v>
      </c>
      <c r="O34">
        <v>25</v>
      </c>
      <c r="R34" t="s">
        <v>161</v>
      </c>
      <c r="S34" t="s">
        <v>44</v>
      </c>
    </row>
    <row r="35" spans="2:19" x14ac:dyDescent="0.3">
      <c r="B35">
        <v>67</v>
      </c>
      <c r="F35" s="16" t="s">
        <v>87</v>
      </c>
      <c r="H35" t="s">
        <v>111</v>
      </c>
      <c r="I35" s="1">
        <v>0</v>
      </c>
      <c r="J35" s="1">
        <v>0</v>
      </c>
      <c r="S35" t="s">
        <v>212</v>
      </c>
    </row>
    <row r="36" spans="2:19" x14ac:dyDescent="0.3">
      <c r="B36">
        <v>66</v>
      </c>
      <c r="H36" t="s">
        <v>109</v>
      </c>
      <c r="I36" s="1">
        <v>0</v>
      </c>
      <c r="J36" s="1">
        <v>0</v>
      </c>
      <c r="N36" t="s">
        <v>313</v>
      </c>
      <c r="O36">
        <v>30</v>
      </c>
      <c r="S36" t="s">
        <v>242</v>
      </c>
    </row>
    <row r="37" spans="2:19" x14ac:dyDescent="0.3">
      <c r="B37">
        <v>65</v>
      </c>
      <c r="F37" s="15" t="s">
        <v>359</v>
      </c>
      <c r="G37" s="15" t="s">
        <v>359</v>
      </c>
      <c r="H37" t="s">
        <v>42</v>
      </c>
      <c r="I37" s="1">
        <v>0</v>
      </c>
      <c r="J37" s="1">
        <v>0</v>
      </c>
      <c r="N37" t="s">
        <v>314</v>
      </c>
      <c r="O37">
        <v>20</v>
      </c>
      <c r="S37" t="s">
        <v>153</v>
      </c>
    </row>
    <row r="38" spans="2:19" x14ac:dyDescent="0.3">
      <c r="B38">
        <v>64</v>
      </c>
      <c r="H38" t="s">
        <v>241</v>
      </c>
      <c r="I38" s="1">
        <v>1</v>
      </c>
      <c r="J38" s="1">
        <v>1</v>
      </c>
      <c r="S38" t="s">
        <v>50</v>
      </c>
    </row>
    <row r="39" spans="2:19" x14ac:dyDescent="0.3">
      <c r="B39">
        <v>63</v>
      </c>
      <c r="H39" t="s">
        <v>230</v>
      </c>
      <c r="I39" s="1">
        <v>0</v>
      </c>
      <c r="J39" s="1">
        <v>1</v>
      </c>
      <c r="N39" t="s">
        <v>316</v>
      </c>
      <c r="O39">
        <v>100</v>
      </c>
      <c r="P39">
        <v>50</v>
      </c>
      <c r="S39" t="s">
        <v>40</v>
      </c>
    </row>
    <row r="40" spans="2:19" x14ac:dyDescent="0.3">
      <c r="B40">
        <v>62</v>
      </c>
      <c r="H40" t="s">
        <v>126</v>
      </c>
      <c r="I40" s="1">
        <v>0</v>
      </c>
      <c r="J40" s="1">
        <v>0</v>
      </c>
      <c r="S40" t="s">
        <v>265</v>
      </c>
    </row>
    <row r="41" spans="2:19" x14ac:dyDescent="0.3">
      <c r="B41">
        <v>61</v>
      </c>
      <c r="H41" t="s">
        <v>209</v>
      </c>
      <c r="I41" s="1">
        <v>0</v>
      </c>
      <c r="J41" s="1">
        <v>1</v>
      </c>
      <c r="N41" t="s">
        <v>318</v>
      </c>
      <c r="O41">
        <v>30</v>
      </c>
      <c r="S41" t="s">
        <v>223</v>
      </c>
    </row>
    <row r="42" spans="2:19" x14ac:dyDescent="0.3">
      <c r="B42">
        <v>60</v>
      </c>
      <c r="H42" t="s">
        <v>150</v>
      </c>
      <c r="I42" s="1">
        <v>0</v>
      </c>
      <c r="J42" s="1">
        <v>1</v>
      </c>
      <c r="S42" t="s">
        <v>166</v>
      </c>
    </row>
    <row r="43" spans="2:19" x14ac:dyDescent="0.3">
      <c r="B43">
        <v>59</v>
      </c>
      <c r="H43" t="s">
        <v>221</v>
      </c>
      <c r="I43" s="1">
        <v>0</v>
      </c>
      <c r="J43" s="1">
        <v>1</v>
      </c>
      <c r="N43" t="s">
        <v>316</v>
      </c>
      <c r="O43">
        <v>20</v>
      </c>
      <c r="S43" t="s">
        <v>183</v>
      </c>
    </row>
    <row r="44" spans="2:19" x14ac:dyDescent="0.3">
      <c r="B44">
        <v>58</v>
      </c>
      <c r="H44" t="s">
        <v>164</v>
      </c>
      <c r="I44" s="1">
        <v>0</v>
      </c>
      <c r="J44" s="1">
        <v>1</v>
      </c>
      <c r="N44" t="s">
        <v>320</v>
      </c>
      <c r="O44">
        <v>10</v>
      </c>
      <c r="S44" t="s">
        <v>210</v>
      </c>
    </row>
    <row r="45" spans="2:19" x14ac:dyDescent="0.3">
      <c r="B45">
        <v>57</v>
      </c>
      <c r="H45" t="s">
        <v>127</v>
      </c>
      <c r="I45" s="1">
        <v>0</v>
      </c>
      <c r="J45" s="1">
        <v>0</v>
      </c>
      <c r="S45" t="s">
        <v>151</v>
      </c>
    </row>
    <row r="46" spans="2:19" x14ac:dyDescent="0.3">
      <c r="B46">
        <v>56</v>
      </c>
      <c r="H46" t="s">
        <v>128</v>
      </c>
      <c r="I46" s="1">
        <v>0</v>
      </c>
      <c r="J46" s="1">
        <v>0</v>
      </c>
      <c r="N46" t="s">
        <v>322</v>
      </c>
      <c r="O46">
        <v>100</v>
      </c>
      <c r="S46" t="s">
        <v>214</v>
      </c>
    </row>
    <row r="47" spans="2:19" x14ac:dyDescent="0.3">
      <c r="B47">
        <v>55</v>
      </c>
      <c r="H47" t="s">
        <v>96</v>
      </c>
      <c r="I47" s="1">
        <v>0</v>
      </c>
      <c r="J47" s="1">
        <v>0</v>
      </c>
      <c r="N47" t="s">
        <v>323</v>
      </c>
      <c r="O47">
        <v>50</v>
      </c>
      <c r="S47" t="s">
        <v>244</v>
      </c>
    </row>
    <row r="48" spans="2:19" x14ac:dyDescent="0.3">
      <c r="B48">
        <v>54</v>
      </c>
      <c r="H48" t="s">
        <v>215</v>
      </c>
      <c r="I48" s="1">
        <v>0</v>
      </c>
      <c r="J48" s="1">
        <v>1</v>
      </c>
      <c r="N48" t="s">
        <v>324</v>
      </c>
      <c r="O48">
        <v>30</v>
      </c>
      <c r="S48" t="s">
        <v>156</v>
      </c>
    </row>
    <row r="49" spans="2:19" x14ac:dyDescent="0.3">
      <c r="B49">
        <v>53</v>
      </c>
      <c r="H49" t="s">
        <v>245</v>
      </c>
      <c r="I49" s="1">
        <v>1</v>
      </c>
      <c r="J49" s="1">
        <v>1</v>
      </c>
      <c r="N49" t="s">
        <v>325</v>
      </c>
      <c r="O49">
        <v>25</v>
      </c>
      <c r="S49" t="s">
        <v>267</v>
      </c>
    </row>
    <row r="50" spans="2:19" x14ac:dyDescent="0.3">
      <c r="B50">
        <v>52</v>
      </c>
      <c r="H50" t="s">
        <v>157</v>
      </c>
      <c r="I50" s="1">
        <v>0</v>
      </c>
      <c r="J50" s="1">
        <v>1</v>
      </c>
      <c r="S50" t="s">
        <v>158</v>
      </c>
    </row>
    <row r="51" spans="2:19" x14ac:dyDescent="0.3">
      <c r="B51">
        <v>51</v>
      </c>
      <c r="H51" t="s">
        <v>54</v>
      </c>
      <c r="I51" s="1">
        <v>1</v>
      </c>
      <c r="J51" s="1">
        <v>1</v>
      </c>
      <c r="N51" t="s">
        <v>329</v>
      </c>
      <c r="O51">
        <v>100</v>
      </c>
      <c r="S51" t="s">
        <v>246</v>
      </c>
    </row>
    <row r="52" spans="2:19" x14ac:dyDescent="0.3">
      <c r="B52">
        <v>50</v>
      </c>
      <c r="H52" t="s">
        <v>49</v>
      </c>
      <c r="I52" s="1">
        <v>1</v>
      </c>
      <c r="J52" s="1">
        <v>0</v>
      </c>
      <c r="N52" t="s">
        <v>330</v>
      </c>
      <c r="O52">
        <v>50</v>
      </c>
      <c r="S52" t="s">
        <v>216</v>
      </c>
    </row>
    <row r="53" spans="2:19" x14ac:dyDescent="0.3">
      <c r="B53">
        <v>49</v>
      </c>
      <c r="H53" t="s">
        <v>39</v>
      </c>
      <c r="I53" s="1">
        <v>1</v>
      </c>
      <c r="J53" s="1">
        <v>1</v>
      </c>
      <c r="N53" t="s">
        <v>331</v>
      </c>
      <c r="O53">
        <v>50</v>
      </c>
      <c r="S53" t="s">
        <v>248</v>
      </c>
    </row>
    <row r="54" spans="2:19" x14ac:dyDescent="0.3">
      <c r="B54">
        <v>48</v>
      </c>
      <c r="H54" t="s">
        <v>189</v>
      </c>
      <c r="I54" s="1">
        <v>0</v>
      </c>
      <c r="J54" s="1">
        <v>0</v>
      </c>
      <c r="N54" t="s">
        <v>332</v>
      </c>
      <c r="O54">
        <v>30</v>
      </c>
      <c r="S54" t="s">
        <v>247</v>
      </c>
    </row>
    <row r="55" spans="2:19" x14ac:dyDescent="0.3">
      <c r="B55">
        <v>47</v>
      </c>
      <c r="H55" t="s">
        <v>129</v>
      </c>
      <c r="I55" s="1">
        <v>0</v>
      </c>
      <c r="J55" s="1">
        <v>0</v>
      </c>
      <c r="N55" t="s">
        <v>333</v>
      </c>
      <c r="O55">
        <v>30</v>
      </c>
      <c r="S55" t="s">
        <v>159</v>
      </c>
    </row>
    <row r="56" spans="2:19" x14ac:dyDescent="0.3">
      <c r="B56">
        <v>46</v>
      </c>
      <c r="H56" t="s">
        <v>224</v>
      </c>
      <c r="I56" s="1">
        <v>0</v>
      </c>
      <c r="J56" s="1">
        <v>1</v>
      </c>
      <c r="N56" t="s">
        <v>334</v>
      </c>
      <c r="O56">
        <v>15</v>
      </c>
      <c r="S56" t="s">
        <v>233</v>
      </c>
    </row>
    <row r="57" spans="2:19" x14ac:dyDescent="0.3">
      <c r="B57">
        <v>45</v>
      </c>
      <c r="H57" t="s">
        <v>167</v>
      </c>
      <c r="I57" s="1">
        <v>0</v>
      </c>
      <c r="J57" s="1">
        <v>1</v>
      </c>
      <c r="S57" t="s">
        <v>179</v>
      </c>
    </row>
    <row r="58" spans="2:19" x14ac:dyDescent="0.3">
      <c r="B58">
        <v>44</v>
      </c>
      <c r="H58" t="s">
        <v>41</v>
      </c>
      <c r="I58" s="1">
        <v>1</v>
      </c>
      <c r="J58" s="1">
        <v>1</v>
      </c>
      <c r="N58">
        <v>1</v>
      </c>
      <c r="O58">
        <v>30</v>
      </c>
      <c r="P58">
        <v>15</v>
      </c>
      <c r="S58" t="s">
        <v>232</v>
      </c>
    </row>
    <row r="59" spans="2:19" x14ac:dyDescent="0.3">
      <c r="B59">
        <v>43</v>
      </c>
      <c r="H59" t="s">
        <v>102</v>
      </c>
      <c r="I59" s="1">
        <v>1</v>
      </c>
      <c r="J59" s="1">
        <v>1</v>
      </c>
      <c r="N59">
        <v>2</v>
      </c>
      <c r="O59">
        <v>60</v>
      </c>
      <c r="P59">
        <v>30</v>
      </c>
      <c r="S59" t="s">
        <v>234</v>
      </c>
    </row>
    <row r="60" spans="2:19" x14ac:dyDescent="0.3">
      <c r="B60">
        <v>42</v>
      </c>
      <c r="H60" t="s">
        <v>175</v>
      </c>
      <c r="I60" s="1">
        <v>0</v>
      </c>
      <c r="J60" s="1">
        <v>1</v>
      </c>
      <c r="N60">
        <v>3</v>
      </c>
      <c r="O60">
        <v>90</v>
      </c>
      <c r="P60">
        <v>45</v>
      </c>
      <c r="S60" t="s">
        <v>257</v>
      </c>
    </row>
    <row r="61" spans="2:19" x14ac:dyDescent="0.3">
      <c r="B61">
        <v>41</v>
      </c>
      <c r="H61" t="s">
        <v>228</v>
      </c>
      <c r="I61" s="1">
        <v>0</v>
      </c>
      <c r="J61" s="1">
        <v>1</v>
      </c>
      <c r="N61" t="s">
        <v>283</v>
      </c>
      <c r="O61">
        <v>100</v>
      </c>
      <c r="P61">
        <v>60</v>
      </c>
      <c r="S61" t="s">
        <v>193</v>
      </c>
    </row>
    <row r="62" spans="2:19" x14ac:dyDescent="0.3">
      <c r="B62">
        <v>40</v>
      </c>
      <c r="H62" t="s">
        <v>254</v>
      </c>
      <c r="I62" s="1">
        <v>1</v>
      </c>
      <c r="J62" s="1">
        <v>1</v>
      </c>
      <c r="S62" t="s">
        <v>180</v>
      </c>
    </row>
    <row r="63" spans="2:19" x14ac:dyDescent="0.3">
      <c r="B63">
        <v>39</v>
      </c>
      <c r="H63" t="s">
        <v>176</v>
      </c>
      <c r="I63" s="1">
        <v>1</v>
      </c>
      <c r="J63" s="1">
        <v>1</v>
      </c>
      <c r="N63">
        <v>1</v>
      </c>
      <c r="O63">
        <v>20</v>
      </c>
      <c r="S63" t="s">
        <v>350</v>
      </c>
    </row>
    <row r="64" spans="2:19" x14ac:dyDescent="0.3">
      <c r="B64">
        <v>38</v>
      </c>
      <c r="H64" t="s">
        <v>130</v>
      </c>
      <c r="I64" s="1">
        <v>0</v>
      </c>
      <c r="J64" s="1">
        <v>0</v>
      </c>
      <c r="N64">
        <v>2</v>
      </c>
      <c r="O64">
        <v>40</v>
      </c>
      <c r="S64" t="s">
        <v>301</v>
      </c>
    </row>
    <row r="65" spans="2:19" x14ac:dyDescent="0.3">
      <c r="B65">
        <v>37</v>
      </c>
      <c r="H65" t="s">
        <v>260</v>
      </c>
      <c r="I65" s="1">
        <v>0</v>
      </c>
      <c r="J65" s="1">
        <v>0</v>
      </c>
      <c r="N65">
        <v>3</v>
      </c>
      <c r="O65">
        <v>60</v>
      </c>
      <c r="S65" t="s">
        <v>177</v>
      </c>
    </row>
    <row r="66" spans="2:19" x14ac:dyDescent="0.3">
      <c r="B66">
        <v>36</v>
      </c>
      <c r="H66" t="s">
        <v>197</v>
      </c>
      <c r="I66" s="1">
        <v>0</v>
      </c>
      <c r="J66" s="1">
        <v>0</v>
      </c>
      <c r="N66">
        <v>4</v>
      </c>
      <c r="O66">
        <v>80</v>
      </c>
      <c r="S66" t="s">
        <v>222</v>
      </c>
    </row>
    <row r="67" spans="2:19" x14ac:dyDescent="0.3">
      <c r="B67">
        <v>35</v>
      </c>
      <c r="H67" t="s">
        <v>186</v>
      </c>
      <c r="I67" s="1">
        <v>1</v>
      </c>
      <c r="J67" s="1">
        <v>1</v>
      </c>
      <c r="N67" t="s">
        <v>283</v>
      </c>
      <c r="O67">
        <v>100</v>
      </c>
      <c r="S67" t="s">
        <v>251</v>
      </c>
    </row>
    <row r="68" spans="2:19" x14ac:dyDescent="0.3">
      <c r="B68">
        <v>34</v>
      </c>
      <c r="H68" t="s">
        <v>208</v>
      </c>
      <c r="I68" s="1">
        <v>0</v>
      </c>
      <c r="J68" s="1">
        <v>0</v>
      </c>
      <c r="S68" t="s">
        <v>191</v>
      </c>
    </row>
    <row r="69" spans="2:19" x14ac:dyDescent="0.3">
      <c r="B69">
        <v>33</v>
      </c>
      <c r="H69" t="s">
        <v>149</v>
      </c>
      <c r="I69" s="1">
        <v>0</v>
      </c>
      <c r="J69" s="1">
        <v>0</v>
      </c>
      <c r="N69" s="14" t="s">
        <v>342</v>
      </c>
      <c r="O69">
        <v>15</v>
      </c>
      <c r="S69" t="s">
        <v>237</v>
      </c>
    </row>
    <row r="70" spans="2:19" x14ac:dyDescent="0.3">
      <c r="B70">
        <v>32</v>
      </c>
      <c r="H70" t="s">
        <v>120</v>
      </c>
      <c r="I70" s="1">
        <v>0</v>
      </c>
      <c r="J70" s="1">
        <v>0</v>
      </c>
      <c r="N70" s="14" t="s">
        <v>343</v>
      </c>
      <c r="O70">
        <v>30</v>
      </c>
      <c r="S70" t="s">
        <v>165</v>
      </c>
    </row>
    <row r="71" spans="2:19" x14ac:dyDescent="0.3">
      <c r="B71">
        <v>31</v>
      </c>
      <c r="H71" t="s">
        <v>119</v>
      </c>
      <c r="I71" s="1">
        <v>0</v>
      </c>
      <c r="J71" s="1">
        <v>0</v>
      </c>
      <c r="N71" t="s">
        <v>344</v>
      </c>
      <c r="O71">
        <v>50</v>
      </c>
      <c r="S71" t="s">
        <v>231</v>
      </c>
    </row>
    <row r="72" spans="2:19" x14ac:dyDescent="0.3">
      <c r="B72">
        <v>30</v>
      </c>
      <c r="H72" t="s">
        <v>52</v>
      </c>
      <c r="I72" s="1">
        <v>1</v>
      </c>
      <c r="J72" s="1">
        <v>1</v>
      </c>
      <c r="S72" t="s">
        <v>256</v>
      </c>
    </row>
    <row r="73" spans="2:19" x14ac:dyDescent="0.3">
      <c r="B73">
        <v>29</v>
      </c>
      <c r="H73" t="s">
        <v>173</v>
      </c>
      <c r="I73" s="1">
        <v>1</v>
      </c>
      <c r="J73" s="1">
        <v>1</v>
      </c>
      <c r="N73">
        <v>1</v>
      </c>
      <c r="O73">
        <v>5</v>
      </c>
      <c r="S73" t="s">
        <v>182</v>
      </c>
    </row>
    <row r="74" spans="2:19" x14ac:dyDescent="0.3">
      <c r="B74">
        <v>28</v>
      </c>
      <c r="H74" t="s">
        <v>105</v>
      </c>
      <c r="I74" s="1">
        <v>0</v>
      </c>
      <c r="J74" s="1">
        <v>0</v>
      </c>
      <c r="N74">
        <v>2</v>
      </c>
      <c r="O74">
        <v>10</v>
      </c>
      <c r="S74" t="s">
        <v>220</v>
      </c>
    </row>
    <row r="75" spans="2:19" x14ac:dyDescent="0.3">
      <c r="B75">
        <v>27</v>
      </c>
      <c r="H75" t="s">
        <v>188</v>
      </c>
      <c r="I75" s="1">
        <v>1</v>
      </c>
      <c r="J75" s="1">
        <v>0</v>
      </c>
      <c r="N75">
        <v>3</v>
      </c>
      <c r="O75">
        <v>15</v>
      </c>
      <c r="S75" t="s">
        <v>163</v>
      </c>
    </row>
    <row r="76" spans="2:19" x14ac:dyDescent="0.3">
      <c r="B76">
        <v>26</v>
      </c>
      <c r="H76" t="s">
        <v>131</v>
      </c>
      <c r="I76" s="1">
        <v>0</v>
      </c>
      <c r="J76" s="1">
        <v>0</v>
      </c>
      <c r="N76">
        <v>4</v>
      </c>
      <c r="O76">
        <v>20</v>
      </c>
      <c r="S76" t="s">
        <v>194</v>
      </c>
    </row>
    <row r="77" spans="2:19" x14ac:dyDescent="0.3">
      <c r="B77">
        <v>25</v>
      </c>
      <c r="H77" t="s">
        <v>44</v>
      </c>
      <c r="I77" s="1">
        <v>1</v>
      </c>
      <c r="J77" s="1">
        <v>1</v>
      </c>
      <c r="N77" t="s">
        <v>347</v>
      </c>
      <c r="O77">
        <v>25</v>
      </c>
      <c r="S77" t="s">
        <v>226</v>
      </c>
    </row>
    <row r="78" spans="2:19" x14ac:dyDescent="0.3">
      <c r="H78" t="s">
        <v>212</v>
      </c>
      <c r="I78" s="1">
        <v>1</v>
      </c>
      <c r="J78" s="1">
        <v>1</v>
      </c>
      <c r="S78" t="s">
        <v>253</v>
      </c>
    </row>
    <row r="79" spans="2:19" x14ac:dyDescent="0.3">
      <c r="H79" t="s">
        <v>242</v>
      </c>
      <c r="I79" s="1">
        <v>1</v>
      </c>
      <c r="J79" s="1">
        <v>1</v>
      </c>
      <c r="N79" t="s">
        <v>383</v>
      </c>
      <c r="S79" t="s">
        <v>170</v>
      </c>
    </row>
    <row r="80" spans="2:19" x14ac:dyDescent="0.3">
      <c r="H80" t="s">
        <v>153</v>
      </c>
      <c r="I80" s="1">
        <v>1</v>
      </c>
      <c r="J80" s="1">
        <v>1</v>
      </c>
      <c r="N80" t="s">
        <v>384</v>
      </c>
      <c r="S80" t="s">
        <v>211</v>
      </c>
    </row>
    <row r="81" spans="8:19" x14ac:dyDescent="0.3">
      <c r="H81" t="s">
        <v>187</v>
      </c>
      <c r="I81" s="1">
        <v>1</v>
      </c>
      <c r="J81" s="1">
        <v>0</v>
      </c>
      <c r="S81" t="s">
        <v>152</v>
      </c>
    </row>
    <row r="82" spans="8:19" x14ac:dyDescent="0.3">
      <c r="H82" t="s">
        <v>261</v>
      </c>
      <c r="I82" s="1">
        <v>0</v>
      </c>
      <c r="J82" s="1">
        <v>0</v>
      </c>
      <c r="S82" t="s">
        <v>300</v>
      </c>
    </row>
    <row r="83" spans="8:19" x14ac:dyDescent="0.3">
      <c r="H83" t="s">
        <v>198</v>
      </c>
      <c r="I83" s="1">
        <v>0</v>
      </c>
      <c r="J83" s="1">
        <v>0</v>
      </c>
      <c r="S83" t="s">
        <v>181</v>
      </c>
    </row>
    <row r="84" spans="8:19" x14ac:dyDescent="0.3">
      <c r="H84" t="s">
        <v>103</v>
      </c>
      <c r="I84" s="1">
        <v>0</v>
      </c>
      <c r="J84" s="1">
        <v>0</v>
      </c>
      <c r="S84" t="s">
        <v>185</v>
      </c>
    </row>
    <row r="85" spans="8:19" x14ac:dyDescent="0.3">
      <c r="H85" t="s">
        <v>97</v>
      </c>
      <c r="I85" s="1">
        <v>0</v>
      </c>
      <c r="J85" s="1">
        <v>0</v>
      </c>
      <c r="S85" t="s">
        <v>195</v>
      </c>
    </row>
    <row r="86" spans="8:19" x14ac:dyDescent="0.3">
      <c r="H86" t="s">
        <v>50</v>
      </c>
      <c r="I86" s="1">
        <v>1</v>
      </c>
      <c r="J86" s="1">
        <v>1</v>
      </c>
      <c r="S86" t="s">
        <v>155</v>
      </c>
    </row>
    <row r="87" spans="8:19" x14ac:dyDescent="0.3">
      <c r="H87" t="s">
        <v>40</v>
      </c>
      <c r="I87" s="1">
        <v>1</v>
      </c>
      <c r="J87" s="1">
        <v>1</v>
      </c>
      <c r="S87" t="s">
        <v>213</v>
      </c>
    </row>
    <row r="88" spans="8:19" x14ac:dyDescent="0.3">
      <c r="H88" t="s">
        <v>207</v>
      </c>
      <c r="I88" s="1">
        <v>0</v>
      </c>
      <c r="J88" s="1">
        <v>0</v>
      </c>
      <c r="S88" t="s">
        <v>243</v>
      </c>
    </row>
    <row r="89" spans="8:19" x14ac:dyDescent="0.3">
      <c r="H89" t="s">
        <v>148</v>
      </c>
      <c r="I89" s="1">
        <v>0</v>
      </c>
      <c r="J89" s="1">
        <v>0</v>
      </c>
      <c r="S89" t="s">
        <v>154</v>
      </c>
    </row>
    <row r="90" spans="8:19" x14ac:dyDescent="0.3">
      <c r="H90" t="s">
        <v>217</v>
      </c>
      <c r="I90" s="1">
        <v>1</v>
      </c>
      <c r="J90" s="1">
        <v>0</v>
      </c>
      <c r="S90" t="s">
        <v>229</v>
      </c>
    </row>
    <row r="91" spans="8:19" x14ac:dyDescent="0.3">
      <c r="H91" t="s">
        <v>160</v>
      </c>
      <c r="I91" s="1">
        <v>1</v>
      </c>
      <c r="J91" s="1">
        <v>0</v>
      </c>
      <c r="S91" t="s">
        <v>172</v>
      </c>
    </row>
    <row r="92" spans="8:19" x14ac:dyDescent="0.3">
      <c r="H92" t="s">
        <v>265</v>
      </c>
      <c r="I92" s="1">
        <v>1</v>
      </c>
      <c r="J92" s="1">
        <v>1</v>
      </c>
    </row>
    <row r="93" spans="8:19" x14ac:dyDescent="0.3">
      <c r="H93" t="s">
        <v>223</v>
      </c>
      <c r="I93" s="1">
        <v>0</v>
      </c>
      <c r="J93" s="1">
        <v>1</v>
      </c>
    </row>
    <row r="94" spans="8:19" x14ac:dyDescent="0.3">
      <c r="H94" t="s">
        <v>166</v>
      </c>
      <c r="I94" s="1">
        <v>0</v>
      </c>
      <c r="J94" s="1">
        <v>1</v>
      </c>
    </row>
    <row r="95" spans="8:19" x14ac:dyDescent="0.3">
      <c r="H95" t="s">
        <v>183</v>
      </c>
      <c r="I95" s="1">
        <v>0</v>
      </c>
      <c r="J95" s="1">
        <v>1</v>
      </c>
    </row>
    <row r="96" spans="8:19" x14ac:dyDescent="0.3">
      <c r="H96" t="s">
        <v>262</v>
      </c>
      <c r="I96" s="1">
        <v>0</v>
      </c>
      <c r="J96" s="1">
        <v>0</v>
      </c>
    </row>
    <row r="97" spans="8:10" x14ac:dyDescent="0.3">
      <c r="H97" t="s">
        <v>199</v>
      </c>
      <c r="I97" s="1">
        <v>0</v>
      </c>
      <c r="J97" s="1">
        <v>0</v>
      </c>
    </row>
    <row r="98" spans="8:10" x14ac:dyDescent="0.3">
      <c r="H98" t="s">
        <v>210</v>
      </c>
      <c r="I98" s="1">
        <v>0</v>
      </c>
      <c r="J98" s="1">
        <v>1</v>
      </c>
    </row>
    <row r="99" spans="8:10" x14ac:dyDescent="0.3">
      <c r="H99" t="s">
        <v>151</v>
      </c>
      <c r="I99" s="1">
        <v>0</v>
      </c>
      <c r="J99" s="1">
        <v>1</v>
      </c>
    </row>
    <row r="100" spans="8:10" x14ac:dyDescent="0.3">
      <c r="H100" t="s">
        <v>190</v>
      </c>
      <c r="I100" s="1">
        <v>0</v>
      </c>
      <c r="J100" s="1">
        <v>0</v>
      </c>
    </row>
    <row r="101" spans="8:10" x14ac:dyDescent="0.3">
      <c r="H101" t="s">
        <v>214</v>
      </c>
      <c r="I101" s="1">
        <v>0</v>
      </c>
      <c r="J101" s="1">
        <v>1</v>
      </c>
    </row>
    <row r="102" spans="8:10" x14ac:dyDescent="0.3">
      <c r="H102" t="s">
        <v>244</v>
      </c>
      <c r="I102" s="1">
        <v>0</v>
      </c>
      <c r="J102" s="1">
        <v>1</v>
      </c>
    </row>
    <row r="103" spans="8:10" x14ac:dyDescent="0.3">
      <c r="H103" t="s">
        <v>156</v>
      </c>
      <c r="I103" s="1">
        <v>0</v>
      </c>
      <c r="J103" s="1">
        <v>1</v>
      </c>
    </row>
    <row r="104" spans="8:10" x14ac:dyDescent="0.3">
      <c r="H104" t="s">
        <v>132</v>
      </c>
      <c r="I104" s="1">
        <v>0</v>
      </c>
      <c r="J104" s="1">
        <v>0</v>
      </c>
    </row>
    <row r="105" spans="8:10" x14ac:dyDescent="0.3">
      <c r="H105" t="s">
        <v>267</v>
      </c>
      <c r="I105" s="1">
        <v>1</v>
      </c>
      <c r="J105" s="1">
        <v>1</v>
      </c>
    </row>
    <row r="106" spans="8:10" x14ac:dyDescent="0.3">
      <c r="H106" t="s">
        <v>158</v>
      </c>
      <c r="I106" s="1">
        <v>1</v>
      </c>
      <c r="J106" s="1">
        <v>1</v>
      </c>
    </row>
    <row r="107" spans="8:10" x14ac:dyDescent="0.3">
      <c r="H107" t="s">
        <v>246</v>
      </c>
      <c r="I107" s="1">
        <v>0</v>
      </c>
      <c r="J107" s="1">
        <v>1</v>
      </c>
    </row>
    <row r="108" spans="8:10" x14ac:dyDescent="0.3">
      <c r="H108" t="s">
        <v>216</v>
      </c>
      <c r="I108" s="1">
        <v>1</v>
      </c>
      <c r="J108" s="1">
        <v>1</v>
      </c>
    </row>
    <row r="109" spans="8:10" x14ac:dyDescent="0.3">
      <c r="H109" t="s">
        <v>248</v>
      </c>
      <c r="I109" s="1">
        <v>1</v>
      </c>
      <c r="J109" s="1">
        <v>1</v>
      </c>
    </row>
    <row r="110" spans="8:10" x14ac:dyDescent="0.3">
      <c r="H110" t="s">
        <v>247</v>
      </c>
      <c r="I110" s="1">
        <v>1</v>
      </c>
      <c r="J110" s="1">
        <v>1</v>
      </c>
    </row>
    <row r="111" spans="8:10" x14ac:dyDescent="0.3">
      <c r="H111" t="s">
        <v>159</v>
      </c>
      <c r="I111" s="1">
        <v>1</v>
      </c>
      <c r="J111" s="1">
        <v>1</v>
      </c>
    </row>
    <row r="112" spans="8:10" x14ac:dyDescent="0.3">
      <c r="H112" t="s">
        <v>249</v>
      </c>
      <c r="I112" s="1">
        <v>1</v>
      </c>
      <c r="J112" s="1">
        <v>0</v>
      </c>
    </row>
    <row r="113" spans="8:10" x14ac:dyDescent="0.3">
      <c r="H113" t="s">
        <v>53</v>
      </c>
      <c r="I113" s="1">
        <v>1</v>
      </c>
      <c r="J113" s="1">
        <v>0</v>
      </c>
    </row>
    <row r="114" spans="8:10" x14ac:dyDescent="0.3">
      <c r="H114" t="s">
        <v>233</v>
      </c>
      <c r="I114" s="1">
        <v>1</v>
      </c>
      <c r="J114" s="1">
        <v>1</v>
      </c>
    </row>
    <row r="115" spans="8:10" x14ac:dyDescent="0.3">
      <c r="H115" t="s">
        <v>179</v>
      </c>
      <c r="I115" s="1">
        <v>1</v>
      </c>
      <c r="J115" s="1">
        <v>1</v>
      </c>
    </row>
    <row r="116" spans="8:10" x14ac:dyDescent="0.3">
      <c r="H116" t="s">
        <v>133</v>
      </c>
      <c r="I116" s="1">
        <v>0</v>
      </c>
      <c r="J116" s="1">
        <v>1</v>
      </c>
    </row>
    <row r="117" spans="8:10" x14ac:dyDescent="0.3">
      <c r="H117" t="s">
        <v>232</v>
      </c>
      <c r="I117" s="1">
        <v>1</v>
      </c>
      <c r="J117" s="1">
        <v>1</v>
      </c>
    </row>
    <row r="118" spans="8:10" x14ac:dyDescent="0.3">
      <c r="H118" t="s">
        <v>234</v>
      </c>
      <c r="I118" s="1">
        <v>0</v>
      </c>
      <c r="J118" s="1">
        <v>1</v>
      </c>
    </row>
    <row r="119" spans="8:10" x14ac:dyDescent="0.3">
      <c r="H119" t="s">
        <v>257</v>
      </c>
      <c r="I119" s="1">
        <v>1</v>
      </c>
      <c r="J119" s="1">
        <v>1</v>
      </c>
    </row>
    <row r="120" spans="8:10" x14ac:dyDescent="0.3">
      <c r="H120" t="s">
        <v>171</v>
      </c>
      <c r="I120" s="1">
        <v>0</v>
      </c>
      <c r="J120" s="1">
        <v>0</v>
      </c>
    </row>
    <row r="121" spans="8:10" x14ac:dyDescent="0.3">
      <c r="H121" t="s">
        <v>193</v>
      </c>
      <c r="I121" s="1">
        <v>1</v>
      </c>
      <c r="J121" s="1">
        <v>1</v>
      </c>
    </row>
    <row r="122" spans="8:10" x14ac:dyDescent="0.3">
      <c r="H122" t="s">
        <v>94</v>
      </c>
      <c r="I122" s="1">
        <v>0</v>
      </c>
      <c r="J122" s="1">
        <v>0</v>
      </c>
    </row>
    <row r="123" spans="8:10" x14ac:dyDescent="0.3">
      <c r="H123" t="s">
        <v>180</v>
      </c>
      <c r="I123" s="1">
        <v>1</v>
      </c>
      <c r="J123" s="1">
        <v>1</v>
      </c>
    </row>
    <row r="124" spans="8:10" x14ac:dyDescent="0.3">
      <c r="H124" t="s">
        <v>358</v>
      </c>
      <c r="I124" s="1">
        <v>0</v>
      </c>
      <c r="J124" s="1">
        <v>1</v>
      </c>
    </row>
    <row r="125" spans="8:10" x14ac:dyDescent="0.3">
      <c r="H125" t="s">
        <v>177</v>
      </c>
      <c r="I125" s="1">
        <v>1</v>
      </c>
      <c r="J125" s="1">
        <v>1</v>
      </c>
    </row>
    <row r="126" spans="8:10" x14ac:dyDescent="0.3">
      <c r="H126" t="s">
        <v>135</v>
      </c>
      <c r="I126" s="1">
        <v>0</v>
      </c>
      <c r="J126" s="1">
        <v>0</v>
      </c>
    </row>
    <row r="127" spans="8:10" x14ac:dyDescent="0.3">
      <c r="H127" t="s">
        <v>222</v>
      </c>
      <c r="I127" s="1">
        <v>0</v>
      </c>
      <c r="J127" s="1">
        <v>1</v>
      </c>
    </row>
    <row r="128" spans="8:10" x14ac:dyDescent="0.3">
      <c r="H128" t="s">
        <v>251</v>
      </c>
      <c r="I128" s="1">
        <v>0</v>
      </c>
      <c r="J128" s="1">
        <v>1</v>
      </c>
    </row>
    <row r="129" spans="8:10" x14ac:dyDescent="0.3">
      <c r="H129" t="s">
        <v>191</v>
      </c>
      <c r="I129" s="1">
        <v>1</v>
      </c>
      <c r="J129" s="1">
        <v>1</v>
      </c>
    </row>
    <row r="130" spans="8:10" x14ac:dyDescent="0.3">
      <c r="H130" t="s">
        <v>237</v>
      </c>
      <c r="I130" s="1">
        <v>0</v>
      </c>
      <c r="J130" s="1">
        <v>1</v>
      </c>
    </row>
    <row r="131" spans="8:10" x14ac:dyDescent="0.3">
      <c r="H131" t="s">
        <v>165</v>
      </c>
      <c r="I131" s="1">
        <v>0</v>
      </c>
      <c r="J131" s="1">
        <v>1</v>
      </c>
    </row>
    <row r="132" spans="8:10" x14ac:dyDescent="0.3">
      <c r="H132" t="s">
        <v>136</v>
      </c>
      <c r="I132" s="1">
        <v>0</v>
      </c>
      <c r="J132" s="1">
        <v>0</v>
      </c>
    </row>
    <row r="133" spans="8:10" x14ac:dyDescent="0.3">
      <c r="H133" t="s">
        <v>48</v>
      </c>
      <c r="I133" s="1">
        <v>0</v>
      </c>
      <c r="J133" s="1">
        <v>0</v>
      </c>
    </row>
    <row r="134" spans="8:10" x14ac:dyDescent="0.3">
      <c r="H134" t="s">
        <v>239</v>
      </c>
      <c r="I134" s="1">
        <v>0</v>
      </c>
      <c r="J134" s="1">
        <v>0</v>
      </c>
    </row>
    <row r="135" spans="8:10" x14ac:dyDescent="0.3">
      <c r="H135" t="s">
        <v>134</v>
      </c>
      <c r="I135" s="1">
        <v>0</v>
      </c>
      <c r="J135" s="1">
        <v>0</v>
      </c>
    </row>
    <row r="136" spans="8:10" x14ac:dyDescent="0.3">
      <c r="H136" t="s">
        <v>113</v>
      </c>
      <c r="I136" s="1">
        <v>0</v>
      </c>
      <c r="J136" s="1">
        <v>0</v>
      </c>
    </row>
    <row r="137" spans="8:10" x14ac:dyDescent="0.3">
      <c r="H137" t="s">
        <v>108</v>
      </c>
      <c r="I137" s="1">
        <v>0</v>
      </c>
      <c r="J137" s="1">
        <v>0</v>
      </c>
    </row>
    <row r="138" spans="8:10" x14ac:dyDescent="0.3">
      <c r="H138" t="s">
        <v>100</v>
      </c>
      <c r="I138" s="1">
        <v>0</v>
      </c>
      <c r="J138" s="1">
        <v>0</v>
      </c>
    </row>
    <row r="139" spans="8:10" x14ac:dyDescent="0.3">
      <c r="H139" t="s">
        <v>116</v>
      </c>
      <c r="I139" s="1">
        <v>0</v>
      </c>
      <c r="J139" s="1">
        <v>0</v>
      </c>
    </row>
    <row r="140" spans="8:10" x14ac:dyDescent="0.3">
      <c r="H140" t="s">
        <v>93</v>
      </c>
      <c r="I140" s="1">
        <v>1</v>
      </c>
      <c r="J140" s="1">
        <v>0</v>
      </c>
    </row>
    <row r="141" spans="8:10" x14ac:dyDescent="0.3">
      <c r="H141" t="s">
        <v>114</v>
      </c>
      <c r="I141" s="1">
        <v>0</v>
      </c>
      <c r="J141" s="1">
        <v>0</v>
      </c>
    </row>
    <row r="142" spans="8:10" x14ac:dyDescent="0.3">
      <c r="H142" t="s">
        <v>263</v>
      </c>
      <c r="I142" s="1">
        <v>0</v>
      </c>
      <c r="J142" s="1">
        <v>0</v>
      </c>
    </row>
    <row r="143" spans="8:10" x14ac:dyDescent="0.3">
      <c r="H143" t="s">
        <v>200</v>
      </c>
      <c r="I143" s="1">
        <v>0</v>
      </c>
      <c r="J143" s="1">
        <v>0</v>
      </c>
    </row>
    <row r="144" spans="8:10" x14ac:dyDescent="0.3">
      <c r="H144" t="s">
        <v>231</v>
      </c>
      <c r="I144" s="1">
        <v>0</v>
      </c>
      <c r="J144" s="1">
        <v>1</v>
      </c>
    </row>
    <row r="145" spans="8:10" x14ac:dyDescent="0.3">
      <c r="H145" t="s">
        <v>256</v>
      </c>
      <c r="I145" s="1">
        <v>0</v>
      </c>
      <c r="J145" s="1">
        <v>1</v>
      </c>
    </row>
    <row r="146" spans="8:10" x14ac:dyDescent="0.3">
      <c r="H146" t="s">
        <v>182</v>
      </c>
      <c r="I146" s="1">
        <v>0</v>
      </c>
      <c r="J146" s="1">
        <v>1</v>
      </c>
    </row>
    <row r="147" spans="8:10" x14ac:dyDescent="0.3">
      <c r="H147" t="s">
        <v>238</v>
      </c>
      <c r="I147" s="1">
        <v>0</v>
      </c>
      <c r="J147" s="1">
        <v>0</v>
      </c>
    </row>
    <row r="148" spans="8:10" x14ac:dyDescent="0.3">
      <c r="H148" t="s">
        <v>220</v>
      </c>
      <c r="I148" s="1">
        <v>0</v>
      </c>
      <c r="J148" s="1">
        <v>1</v>
      </c>
    </row>
    <row r="149" spans="8:10" x14ac:dyDescent="0.3">
      <c r="H149" t="s">
        <v>163</v>
      </c>
      <c r="I149" s="1">
        <v>0</v>
      </c>
      <c r="J149" s="1">
        <v>1</v>
      </c>
    </row>
    <row r="150" spans="8:10" x14ac:dyDescent="0.3">
      <c r="H150" t="s">
        <v>206</v>
      </c>
      <c r="I150" s="1">
        <v>0</v>
      </c>
      <c r="J150" s="1">
        <v>0</v>
      </c>
    </row>
    <row r="151" spans="8:10" x14ac:dyDescent="0.3">
      <c r="H151" t="s">
        <v>147</v>
      </c>
      <c r="I151" s="1">
        <v>0</v>
      </c>
      <c r="J151" s="1">
        <v>0</v>
      </c>
    </row>
    <row r="152" spans="8:10" x14ac:dyDescent="0.3">
      <c r="H152" t="s">
        <v>194</v>
      </c>
      <c r="I152" s="1">
        <v>1</v>
      </c>
      <c r="J152" s="1">
        <v>1</v>
      </c>
    </row>
    <row r="153" spans="8:10" x14ac:dyDescent="0.3">
      <c r="H153" t="s">
        <v>115</v>
      </c>
      <c r="I153" s="1">
        <v>0</v>
      </c>
      <c r="J153" s="1">
        <v>0</v>
      </c>
    </row>
    <row r="154" spans="8:10" x14ac:dyDescent="0.3">
      <c r="H154" t="s">
        <v>137</v>
      </c>
      <c r="I154" s="1">
        <v>0</v>
      </c>
      <c r="J154" s="1">
        <v>0</v>
      </c>
    </row>
    <row r="155" spans="8:10" x14ac:dyDescent="0.3">
      <c r="H155" t="s">
        <v>138</v>
      </c>
      <c r="I155" s="1">
        <v>0</v>
      </c>
      <c r="J155" s="1">
        <v>0</v>
      </c>
    </row>
    <row r="156" spans="8:10" x14ac:dyDescent="0.3">
      <c r="H156" t="s">
        <v>107</v>
      </c>
      <c r="I156" s="1">
        <v>0</v>
      </c>
      <c r="J156" s="1">
        <v>0</v>
      </c>
    </row>
    <row r="157" spans="8:10" x14ac:dyDescent="0.3">
      <c r="H157" t="s">
        <v>98</v>
      </c>
      <c r="I157" s="1">
        <v>0</v>
      </c>
      <c r="J157" s="1">
        <v>0</v>
      </c>
    </row>
    <row r="158" spans="8:10" x14ac:dyDescent="0.3">
      <c r="H158" t="s">
        <v>226</v>
      </c>
      <c r="I158" s="1">
        <v>1</v>
      </c>
      <c r="J158" s="1">
        <v>1</v>
      </c>
    </row>
    <row r="159" spans="8:10" x14ac:dyDescent="0.3">
      <c r="H159" t="s">
        <v>253</v>
      </c>
      <c r="I159" s="1">
        <v>1</v>
      </c>
      <c r="J159" s="1">
        <v>1</v>
      </c>
    </row>
    <row r="160" spans="8:10" x14ac:dyDescent="0.3">
      <c r="H160" t="s">
        <v>170</v>
      </c>
      <c r="I160" s="1">
        <v>1</v>
      </c>
      <c r="J160" s="1">
        <v>1</v>
      </c>
    </row>
    <row r="161" spans="8:10" x14ac:dyDescent="0.3">
      <c r="H161" t="s">
        <v>169</v>
      </c>
      <c r="I161" s="1">
        <v>1</v>
      </c>
      <c r="J161" s="1">
        <v>0</v>
      </c>
    </row>
    <row r="162" spans="8:10" x14ac:dyDescent="0.3">
      <c r="H162" t="s">
        <v>236</v>
      </c>
      <c r="I162" s="1">
        <v>0</v>
      </c>
      <c r="J162" s="1">
        <v>0</v>
      </c>
    </row>
    <row r="163" spans="8:10" x14ac:dyDescent="0.3">
      <c r="H163" t="s">
        <v>205</v>
      </c>
      <c r="I163" s="1">
        <v>1</v>
      </c>
      <c r="J163" s="1">
        <v>0</v>
      </c>
    </row>
    <row r="164" spans="8:10" x14ac:dyDescent="0.3">
      <c r="H164" t="s">
        <v>139</v>
      </c>
      <c r="I164" s="1">
        <v>0</v>
      </c>
      <c r="J164" s="1">
        <v>0</v>
      </c>
    </row>
    <row r="165" spans="8:10" x14ac:dyDescent="0.3">
      <c r="H165" t="s">
        <v>146</v>
      </c>
      <c r="I165" s="1">
        <v>1</v>
      </c>
      <c r="J165" s="1">
        <v>0</v>
      </c>
    </row>
    <row r="166" spans="8:10" x14ac:dyDescent="0.3">
      <c r="H166" t="s">
        <v>264</v>
      </c>
      <c r="I166" s="1">
        <v>0</v>
      </c>
      <c r="J166" s="1">
        <v>0</v>
      </c>
    </row>
    <row r="167" spans="8:10" x14ac:dyDescent="0.3">
      <c r="H167" t="s">
        <v>201</v>
      </c>
      <c r="I167" s="1">
        <v>0</v>
      </c>
      <c r="J167" s="1">
        <v>0</v>
      </c>
    </row>
    <row r="168" spans="8:10" x14ac:dyDescent="0.3">
      <c r="H168" t="s">
        <v>140</v>
      </c>
      <c r="I168" s="1">
        <v>0</v>
      </c>
      <c r="J168" s="1">
        <v>0</v>
      </c>
    </row>
    <row r="169" spans="8:10" x14ac:dyDescent="0.3">
      <c r="H169" t="s">
        <v>202</v>
      </c>
      <c r="I169" s="1">
        <v>0</v>
      </c>
      <c r="J169" s="1">
        <v>0</v>
      </c>
    </row>
    <row r="170" spans="8:10" x14ac:dyDescent="0.3">
      <c r="H170" t="s">
        <v>110</v>
      </c>
      <c r="I170" s="1">
        <v>1</v>
      </c>
      <c r="J170" s="1">
        <v>0</v>
      </c>
    </row>
    <row r="171" spans="8:10" x14ac:dyDescent="0.3">
      <c r="H171" t="s">
        <v>211</v>
      </c>
      <c r="I171" s="1">
        <v>1</v>
      </c>
      <c r="J171" s="1">
        <v>1</v>
      </c>
    </row>
    <row r="172" spans="8:10" x14ac:dyDescent="0.3">
      <c r="H172" t="s">
        <v>152</v>
      </c>
      <c r="I172" s="1">
        <v>1</v>
      </c>
      <c r="J172" s="1">
        <v>1</v>
      </c>
    </row>
    <row r="173" spans="8:10" x14ac:dyDescent="0.3">
      <c r="H173" t="s">
        <v>47</v>
      </c>
      <c r="I173" s="1">
        <v>1</v>
      </c>
      <c r="J173" s="1">
        <v>1</v>
      </c>
    </row>
    <row r="174" spans="8:10" x14ac:dyDescent="0.3">
      <c r="H174" t="s">
        <v>95</v>
      </c>
      <c r="I174" s="1">
        <v>0</v>
      </c>
      <c r="J174" s="1">
        <v>0</v>
      </c>
    </row>
    <row r="175" spans="8:10" x14ac:dyDescent="0.3">
      <c r="H175" t="s">
        <v>219</v>
      </c>
      <c r="I175" s="1">
        <v>1</v>
      </c>
      <c r="J175" s="1">
        <v>0</v>
      </c>
    </row>
    <row r="176" spans="8:10" x14ac:dyDescent="0.3">
      <c r="H176" t="s">
        <v>162</v>
      </c>
      <c r="I176" s="1">
        <v>1</v>
      </c>
      <c r="J176" s="1">
        <v>0</v>
      </c>
    </row>
    <row r="177" spans="8:10" x14ac:dyDescent="0.3">
      <c r="H177" t="s">
        <v>181</v>
      </c>
      <c r="I177" s="1">
        <v>1</v>
      </c>
      <c r="J177" s="1">
        <v>1</v>
      </c>
    </row>
    <row r="178" spans="8:10" x14ac:dyDescent="0.3">
      <c r="H178" t="s">
        <v>112</v>
      </c>
      <c r="I178" s="1">
        <v>0</v>
      </c>
      <c r="J178" s="1">
        <v>0</v>
      </c>
    </row>
    <row r="179" spans="8:10" x14ac:dyDescent="0.3">
      <c r="H179" t="s">
        <v>235</v>
      </c>
      <c r="I179" s="1">
        <v>1</v>
      </c>
      <c r="J179" s="1">
        <v>0</v>
      </c>
    </row>
    <row r="180" spans="8:10" x14ac:dyDescent="0.3">
      <c r="H180" t="s">
        <v>258</v>
      </c>
      <c r="I180" s="1">
        <v>1</v>
      </c>
      <c r="J180" s="1">
        <v>0</v>
      </c>
    </row>
    <row r="181" spans="8:10" x14ac:dyDescent="0.3">
      <c r="H181" t="s">
        <v>185</v>
      </c>
      <c r="I181" s="1">
        <v>1</v>
      </c>
      <c r="J181" s="1">
        <v>1</v>
      </c>
    </row>
    <row r="182" spans="8:10" x14ac:dyDescent="0.3">
      <c r="H182" t="s">
        <v>195</v>
      </c>
      <c r="I182" s="1">
        <v>1</v>
      </c>
      <c r="J182" s="1">
        <v>1</v>
      </c>
    </row>
    <row r="183" spans="8:10" x14ac:dyDescent="0.3">
      <c r="H183" t="s">
        <v>155</v>
      </c>
      <c r="I183" s="1">
        <v>0</v>
      </c>
      <c r="J183" s="1">
        <v>1</v>
      </c>
    </row>
    <row r="184" spans="8:10" x14ac:dyDescent="0.3">
      <c r="H184" t="s">
        <v>213</v>
      </c>
      <c r="I184" s="1">
        <v>0</v>
      </c>
      <c r="J184" s="1">
        <v>1</v>
      </c>
    </row>
    <row r="185" spans="8:10" x14ac:dyDescent="0.3">
      <c r="H185" t="s">
        <v>243</v>
      </c>
      <c r="I185" s="1">
        <v>0</v>
      </c>
      <c r="J185" s="1">
        <v>1</v>
      </c>
    </row>
    <row r="186" spans="8:10" x14ac:dyDescent="0.3">
      <c r="H186" t="s">
        <v>154</v>
      </c>
      <c r="I186" s="1">
        <v>0</v>
      </c>
      <c r="J186" s="1">
        <v>1</v>
      </c>
    </row>
    <row r="187" spans="8:10" x14ac:dyDescent="0.3">
      <c r="H187" t="s">
        <v>141</v>
      </c>
      <c r="I187" s="1">
        <v>0</v>
      </c>
      <c r="J187" s="1">
        <v>0</v>
      </c>
    </row>
    <row r="188" spans="8:10" x14ac:dyDescent="0.3">
      <c r="H188" t="s">
        <v>266</v>
      </c>
      <c r="I188" s="1">
        <v>1</v>
      </c>
      <c r="J188" s="1">
        <v>0</v>
      </c>
    </row>
    <row r="189" spans="8:10" x14ac:dyDescent="0.3">
      <c r="H189" t="s">
        <v>250</v>
      </c>
      <c r="I189" s="8">
        <v>1</v>
      </c>
      <c r="J189" s="1">
        <v>0</v>
      </c>
    </row>
    <row r="190" spans="8:10" x14ac:dyDescent="0.3">
      <c r="H190" t="s">
        <v>218</v>
      </c>
      <c r="I190" s="1">
        <v>1</v>
      </c>
      <c r="J190" s="1">
        <v>0</v>
      </c>
    </row>
    <row r="191" spans="8:10" x14ac:dyDescent="0.3">
      <c r="H191" t="s">
        <v>161</v>
      </c>
      <c r="I191" s="1">
        <v>1</v>
      </c>
      <c r="J191" s="1">
        <v>0</v>
      </c>
    </row>
    <row r="192" spans="8:10" x14ac:dyDescent="0.3">
      <c r="H192" t="s">
        <v>229</v>
      </c>
      <c r="I192" s="1">
        <v>0</v>
      </c>
      <c r="J192" s="1">
        <v>1</v>
      </c>
    </row>
    <row r="193" spans="8:10" x14ac:dyDescent="0.3">
      <c r="H193" t="s">
        <v>43</v>
      </c>
      <c r="I193" s="1">
        <v>0</v>
      </c>
      <c r="J193" s="1">
        <v>0</v>
      </c>
    </row>
    <row r="194" spans="8:10" x14ac:dyDescent="0.3">
      <c r="H194" t="s">
        <v>172</v>
      </c>
      <c r="I194" s="1">
        <v>0</v>
      </c>
      <c r="J194" s="1">
        <v>1</v>
      </c>
    </row>
    <row r="195" spans="8:10" x14ac:dyDescent="0.3">
      <c r="H195" t="s">
        <v>142</v>
      </c>
      <c r="I195" s="1">
        <v>0</v>
      </c>
      <c r="J195" s="1">
        <v>0</v>
      </c>
    </row>
  </sheetData>
  <autoFilter ref="B1:J195" xr:uid="{03B4FF10-1E8C-487A-A380-3E4486636A5E}"/>
  <sortState xmlns:xlrd2="http://schemas.microsoft.com/office/spreadsheetml/2017/richdata2" ref="R2:R34">
    <sortCondition ref="R2:R3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Alap pontok, közgazdász</vt:lpstr>
      <vt:lpstr>Intézményi pluszpontok, közgaz.</vt:lpstr>
      <vt:lpstr>Alap pontok, műszaki</vt:lpstr>
      <vt:lpstr>Intézményi pluszpontok, műszaki</vt:lpstr>
      <vt:lpstr>Segéd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Gergely</dc:creator>
  <cp:lastModifiedBy>Kovács Gergely</cp:lastModifiedBy>
  <dcterms:created xsi:type="dcterms:W3CDTF">2022-11-07T08:20:15Z</dcterms:created>
  <dcterms:modified xsi:type="dcterms:W3CDTF">2024-01-11T07:17:03Z</dcterms:modified>
</cp:coreProperties>
</file>